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ito\Desktop\"/>
    </mc:Choice>
  </mc:AlternateContent>
  <bookViews>
    <workbookView xWindow="0" yWindow="0" windowWidth="20490" windowHeight="765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H19" i="1" l="1"/>
  <c r="B20" i="1" l="1"/>
  <c r="B21" i="1"/>
  <c r="B22" i="1"/>
  <c r="B19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4" i="1"/>
  <c r="H5" i="1" s="1"/>
  <c r="J6" i="1"/>
  <c r="H6" i="1"/>
  <c r="H22" i="1" l="1"/>
  <c r="H23" i="1" s="1"/>
  <c r="K13" i="1" s="1"/>
  <c r="K14" i="1" s="1"/>
  <c r="I4" i="1"/>
  <c r="I5" i="1" s="1"/>
  <c r="I6" i="1"/>
  <c r="I10" i="1" s="1"/>
  <c r="J8" i="1"/>
  <c r="J9" i="1" s="1"/>
  <c r="J10" i="1" s="1"/>
  <c r="J11" i="1" s="1"/>
  <c r="J12" i="1" s="1"/>
  <c r="J4" i="1"/>
  <c r="J5" i="1" s="1"/>
  <c r="H9" i="1"/>
  <c r="H10" i="1" s="1"/>
  <c r="H11" i="1" s="1"/>
  <c r="H12" i="1" s="1"/>
  <c r="H13" i="1" l="1"/>
  <c r="H14" i="1" s="1"/>
  <c r="J13" i="1"/>
  <c r="J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<sst xmlns="http://schemas.openxmlformats.org/spreadsheetml/2006/main" count="78" uniqueCount="73">
  <si>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</si>
  <si>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</si>
  <si>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</si>
  <si>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</si>
  <si>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</si>
  <si>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</si>
  <si>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</si>
  <si>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</si>
  <si>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</si>
  <si>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</si>
  <si>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</si>
  <si>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</si>
  <si>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</si>
  <si>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</si>
  <si>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</si>
  <si>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</si>
  <si>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</si>
  <si>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</si>
  <si>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</si>
  <si>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</si>
  <si>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</si>
  <si>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</si>
  <si>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</si>
  <si>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</si>
  <si>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</si>
  <si>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</si>
  <si>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</si>
  <si>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</si>
  <si>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</si>
  <si>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</si>
  <si>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</si>
  <si>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</si>
  <si>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</si>
  <si>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</si>
  <si>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</si>
  <si>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</si>
  <si>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</si>
  <si>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</si>
  <si>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</si>
  <si>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</si>
  <si>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</si>
  <si>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</si>
  <si>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</si>
  <si>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</si>
  <si>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</si>
  <si>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</si>
  <si>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</si>
  <si>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</si>
  <si>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</si>
  <si>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</si>
  <si>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</si>
  <si>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</si>
  <si>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</si>
  <si>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</si>
  <si>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</si>
  <si>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</si>
  <si>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</si>
  <si>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</si>
  <si>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</si>
  <si>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</si>
  <si>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</si>
  <si>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</si>
  <si>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</si>
  <si>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</si>
  <si>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</si>
  <si>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</si>
  <si>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</si>
  <si>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</si>
  <si>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</si>
  <si>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Cera de Soja (costos de este insumo por unidad producida)</t>
  </si>
  <si>
    <t>Insumo 2: Pabilo y ojalillo  (costos de este insumo por unidad producida)</t>
  </si>
  <si>
    <t>Insumo 3:Empaque  (costos de este insumo por unidad producida)</t>
  </si>
  <si>
    <t>Insumo 4: aceite escencial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</si>
</sst>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B4" workbookViewId="0">
      <selection activeCell="B13" sqref="B13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38.648488441019566</v>
      </c>
      <c r="I3" s="53">
        <v>100</v>
      </c>
      <c r="J3" s="53">
        <v>300</v>
      </c>
      <c r="K3" s="53">
        <v>200</v>
      </c>
      <c r="L3" s="64" t="s">
        <v>9</v>
      </c>
    </row>
    <row r="4" spans="1:13" x14ac:dyDescent="0.25">
      <c r="G4" s="20" t="s">
        <v>10</v>
      </c>
      <c r="H4" s="21">
        <f>+H3/$B$7</f>
        <v>2.4155305275637229</v>
      </c>
      <c r="I4" s="21">
        <f>+I3/$B$7</f>
        <v>6.25</v>
      </c>
      <c r="J4" s="21">
        <f>+J3/$B$7</f>
        <v>18.75</v>
      </c>
      <c r="K4" s="51">
        <f>+K3/$B$7</f>
        <v>12.5</v>
      </c>
    </row>
    <row r="5" spans="1:13" x14ac:dyDescent="0.25">
      <c r="G5" s="20" t="s">
        <v>11</v>
      </c>
      <c r="H5" s="21">
        <f t="shared" ref="H5:J5" si="0">+H4/$B$6</f>
        <v>0.10064710531515512</v>
      </c>
      <c r="I5" s="21">
        <f t="shared" si="0"/>
        <v>0.26041666666666669</v>
      </c>
      <c r="J5" s="21">
        <f t="shared" si="0"/>
        <v>0.78125</v>
      </c>
      <c r="K5" s="51">
        <f t="shared" ref="K5" si="1">+K4/$B$6</f>
        <v>0.52083333333333337</v>
      </c>
    </row>
    <row r="6" spans="1:13" x14ac:dyDescent="0.25">
      <c r="A6" s="4" t="s">
        <v>12</v>
      </c>
      <c r="B6" s="5">
        <v>24</v>
      </c>
      <c r="C6" s="6" t="s">
        <v>13</v>
      </c>
      <c r="D6" s="7"/>
      <c r="G6" s="8" t="s">
        <v>14</v>
      </c>
      <c r="H6" s="17">
        <f>+$B$28*H3</f>
        <v>23189.093064611741</v>
      </c>
      <c r="I6" s="17">
        <f>+$B$28*I3</f>
        <v>60000</v>
      </c>
      <c r="J6" s="17">
        <f>+$B$28*J3</f>
        <v>180000</v>
      </c>
      <c r="K6" s="49">
        <f>+$B$28*K3</f>
        <v>120000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13040</v>
      </c>
      <c r="I7" s="16">
        <f t="shared" si="2"/>
        <v>13040</v>
      </c>
      <c r="J7" s="16">
        <f t="shared" si="2"/>
        <v>13040</v>
      </c>
      <c r="K7" s="48">
        <f t="shared" si="2"/>
        <v>13040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10149.093064611739</v>
      </c>
      <c r="I8" s="17">
        <f>+$B$26*I3</f>
        <v>26260.000000000004</v>
      </c>
      <c r="J8" s="17">
        <f>+$B$26*J3</f>
        <v>78780</v>
      </c>
      <c r="K8" s="49">
        <f>+$B$26*K3</f>
        <v>52520.000000000007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23189.093064611741</v>
      </c>
      <c r="I9" s="16">
        <f t="shared" si="3"/>
        <v>39300</v>
      </c>
      <c r="J9" s="16">
        <f t="shared" si="3"/>
        <v>91820</v>
      </c>
      <c r="K9" s="48">
        <f t="shared" ref="K9" si="4">+K8+K7</f>
        <v>65560</v>
      </c>
    </row>
    <row r="10" spans="1:13" x14ac:dyDescent="0.25">
      <c r="A10" s="9"/>
      <c r="B10" s="14">
        <f>(+B6-5)*D10*B7</f>
        <v>7600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20700</v>
      </c>
      <c r="J10" s="16">
        <f>+J6-J9</f>
        <v>88180</v>
      </c>
      <c r="K10" s="48">
        <f>+K6-K9</f>
        <v>54440</v>
      </c>
    </row>
    <row r="11" spans="1:13" x14ac:dyDescent="0.25">
      <c r="A11" s="9"/>
      <c r="B11" s="14">
        <f>+SUM(B8:B10)</f>
        <v>10640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1035</v>
      </c>
      <c r="J11" s="19">
        <f t="shared" si="5"/>
        <v>4409</v>
      </c>
      <c r="K11" s="50">
        <f t="shared" ref="K11" si="6">+IF(K10&gt;0,K10*0.05,0)</f>
        <v>2722</v>
      </c>
    </row>
    <row r="12" spans="1:13" x14ac:dyDescent="0.25">
      <c r="A12" s="9"/>
      <c r="B12" s="18">
        <v>1400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19665</v>
      </c>
      <c r="J12" s="16">
        <f t="shared" si="7"/>
        <v>83771</v>
      </c>
      <c r="K12" s="48">
        <f t="shared" ref="K12" si="8">+K10-K11</f>
        <v>51718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399.8119493898576</v>
      </c>
      <c r="I13" s="16">
        <f>+I12/($H$18+$H$19)+$H$23</f>
        <v>738.86367352778871</v>
      </c>
      <c r="J13" s="16">
        <f>+J12/($H$18+$H$19)+$H$23</f>
        <v>1844.1395355967541</v>
      </c>
      <c r="K13" s="48">
        <f>+K12/($H$18+$H$19)+$H$23</f>
        <v>1291.5016045622715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0.84802799079754609</v>
      </c>
      <c r="J14" s="28">
        <f>(J13/$H$23)-1</f>
        <v>3.6125173057259703</v>
      </c>
      <c r="K14" s="52">
        <f t="shared" ref="K14" si="9">(K13/$H$23)-1</f>
        <v>2.2302726482617588</v>
      </c>
      <c r="L14" s="29"/>
    </row>
    <row r="15" spans="1:13" x14ac:dyDescent="0.25">
      <c r="A15" s="9"/>
      <c r="B15" s="18">
        <v>1000</v>
      </c>
      <c r="C15" s="11" t="s">
        <v>30</v>
      </c>
      <c r="D15" s="12"/>
    </row>
    <row r="16" spans="1:13" x14ac:dyDescent="0.25">
      <c r="A16" s="22"/>
      <c r="B16" s="23">
        <f>+SUM(B11:B15)</f>
        <v>13040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38.648488441019566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24</v>
      </c>
    </row>
    <row r="19" spans="1:8" x14ac:dyDescent="0.25">
      <c r="A19" s="26" t="s">
        <v>37</v>
      </c>
      <c r="B19" s="74">
        <f>IF(D19&gt;0.001,D19*E19,0)</f>
        <v>79</v>
      </c>
      <c r="C19" s="65" t="s">
        <v>69</v>
      </c>
      <c r="D19" s="27">
        <v>79</v>
      </c>
      <c r="E19" s="71">
        <v>1</v>
      </c>
      <c r="G19" s="33" t="s">
        <v>38</v>
      </c>
      <c r="H19" s="19">
        <f>+H18+10</f>
        <v>34</v>
      </c>
    </row>
    <row r="20" spans="1:8" x14ac:dyDescent="0.25">
      <c r="A20" s="30"/>
      <c r="B20" s="73">
        <f>IF(D20&gt;0.001,D20*E20,0)</f>
        <v>20</v>
      </c>
      <c r="C20" s="66" t="s">
        <v>70</v>
      </c>
      <c r="D20" s="70">
        <v>20</v>
      </c>
      <c r="E20" s="72">
        <v>1</v>
      </c>
      <c r="G20" s="33" t="s">
        <v>39</v>
      </c>
      <c r="H20" s="16">
        <f>+H8</f>
        <v>10149.093064611739</v>
      </c>
    </row>
    <row r="21" spans="1:8" x14ac:dyDescent="0.25">
      <c r="A21" s="30"/>
      <c r="B21" s="73">
        <f>IF(D21&gt;0.001,D21*E21,0)</f>
        <v>30</v>
      </c>
      <c r="C21" s="66" t="s">
        <v>71</v>
      </c>
      <c r="D21" s="70">
        <v>30</v>
      </c>
      <c r="E21" s="72">
        <v>1</v>
      </c>
      <c r="G21" s="33" t="s">
        <v>12</v>
      </c>
      <c r="H21" s="16">
        <f>+$B$16</f>
        <v>13040</v>
      </c>
    </row>
    <row r="22" spans="1:8" x14ac:dyDescent="0.25">
      <c r="A22" s="30"/>
      <c r="B22" s="73">
        <f>IF(D22&gt;0.001,D22*E22,0)</f>
        <v>40</v>
      </c>
      <c r="C22" s="66" t="s">
        <v>72</v>
      </c>
      <c r="D22" s="18">
        <v>40</v>
      </c>
      <c r="E22" s="72">
        <v>1</v>
      </c>
      <c r="G22" s="33" t="s">
        <v>40</v>
      </c>
      <c r="H22" s="16">
        <f>+H21+H20</f>
        <v>23189.093064611741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399.8119493898576</v>
      </c>
    </row>
    <row r="24" spans="1:8" x14ac:dyDescent="0.25">
      <c r="A24" s="30"/>
      <c r="B24" s="31">
        <v>5.6000000000000001E-2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262.60000000000002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600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13040</v>
      </c>
      <c r="C30" s="41" t="s">
        <v>12</v>
      </c>
    </row>
    <row r="31" spans="1:8" x14ac:dyDescent="0.25">
      <c r="A31" s="42" t="s">
        <v>53</v>
      </c>
      <c r="B31" s="43">
        <f>+B28-B26</f>
        <v>337.4</v>
      </c>
      <c r="C31" s="44" t="s">
        <v>54</v>
      </c>
    </row>
    <row r="32" spans="1:8" x14ac:dyDescent="0.25">
      <c r="A32" s="45"/>
      <c r="B32" s="75">
        <f>+B30/B31</f>
        <v>38.648488441019566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Carito</cp:lastModifiedBy>
  <cp:revision/>
  <dcterms:created xsi:type="dcterms:W3CDTF">2021-01-12T19:33:14Z</dcterms:created>
  <dcterms:modified xsi:type="dcterms:W3CDTF">2021-06-18T20:47:22Z</dcterms:modified>
  <cp:category/>
  <cp:contentStatus/>
</cp:coreProperties>
</file>