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3ED3DF35-CD31-4829-842C-0515B153D7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álculo" sheetId="1" r:id="rId1"/>
    <sheet name="Justificació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27" i="1"/>
  <c r="B26" i="1"/>
  <c r="B22" i="1"/>
  <c r="B25" i="1"/>
  <c r="B24" i="1"/>
  <c r="B23" i="1"/>
  <c r="B20" i="1"/>
  <c r="B21" i="1"/>
  <c r="B19" i="1"/>
  <c r="B8" i="1"/>
  <c r="B32" i="1" l="1"/>
  <c r="B37" i="1" s="1"/>
  <c r="H19" i="1" l="1"/>
  <c r="B10" i="1"/>
  <c r="B9" i="1"/>
  <c r="B11" i="1" l="1"/>
  <c r="B16" i="1" l="1"/>
  <c r="H7" i="1"/>
  <c r="I7" i="1" l="1"/>
  <c r="B36" i="1"/>
  <c r="B38" i="1" s="1"/>
  <c r="H3" i="1" s="1"/>
  <c r="H17" i="1" s="1"/>
  <c r="H21" i="1"/>
  <c r="I8" i="1"/>
  <c r="H4" i="1" l="1"/>
  <c r="H5" i="1" s="1"/>
  <c r="H8" i="1"/>
  <c r="H20" i="1" s="1"/>
  <c r="H22" i="1" s="1"/>
  <c r="H23" i="1" s="1"/>
  <c r="H6" i="1"/>
  <c r="I9" i="1"/>
  <c r="I4" i="1"/>
  <c r="I5" i="1" s="1"/>
  <c r="I6" i="1"/>
  <c r="H9" i="1" l="1"/>
  <c r="H10" i="1" s="1"/>
  <c r="H11" i="1" s="1"/>
  <c r="H12" i="1" s="1"/>
  <c r="H13" i="1" s="1"/>
  <c r="H14" i="1" s="1"/>
  <c r="I10" i="1"/>
  <c r="I11" i="1" s="1"/>
  <c r="I12" i="1" s="1"/>
  <c r="I13" i="1" s="1"/>
  <c r="I14" i="1" s="1"/>
</calcChain>
</file>

<file path=xl/sharedStrings.xml><?xml version="1.0" encoding="utf-8"?>
<sst xmlns="http://schemas.openxmlformats.org/spreadsheetml/2006/main" count="90" uniqueCount="85">
  <si>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</si>
  <si>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</si>
  <si>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</si>
  <si>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</si>
  <si>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</si>
  <si>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</si>
  <si>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</si>
  <si>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</si>
  <si>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</si>
  <si>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</si>
  <si>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</si>
  <si>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</si>
  <si>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</si>
  <si>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</si>
  <si>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</si>
  <si>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</si>
  <si>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</si>
  <si>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</si>
  <si>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</si>
  <si>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</si>
  <si>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</si>
  <si>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</si>
  <si>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</si>
  <si>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</si>
  <si>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</si>
  <si>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</si>
  <si>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</si>
  <si>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</si>
  <si>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</si>
  <si>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</si>
  <si>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</si>
  <si>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</si>
  <si>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</si>
  <si>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</si>
  <si>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</si>
  <si>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</si>
  <si>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</si>
  <si>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</si>
  <si>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</si>
  <si>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</si>
  <si>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</si>
  <si>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</si>
  <si>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</si>
  <si>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</si>
  <si>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</si>
  <si>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</si>
  <si>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</si>
  <si>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</si>
  <si>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</si>
  <si>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</si>
  <si>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</si>
  <si>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</si>
  <si>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</si>
  <si>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</si>
  <si>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</si>
  <si>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</si>
  <si>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</si>
  <si>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</si>
  <si>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</si>
  <si>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</si>
  <si>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</si>
  <si>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</si>
  <si>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</si>
  <si>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</si>
  <si>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</si>
  <si>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</si>
  <si>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</si>
  <si>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</si>
  <si>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</si>
  <si>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 xml:space="preserve">Insumo 10: Pegatinas </t>
  </si>
  <si>
    <t>Insumo 9: Pedritas minerales</t>
  </si>
  <si>
    <t xml:space="preserve">Insumo 8: Tierra Fertil </t>
  </si>
  <si>
    <t xml:space="preserve">Insumo 7: Suculentas </t>
  </si>
  <si>
    <t>Insumo 6: Plantas Aromaticas</t>
  </si>
  <si>
    <t xml:space="preserve">Insumo 5: Tornillos </t>
  </si>
  <si>
    <t>Insumo 4: Frascos de vidrio</t>
  </si>
  <si>
    <t xml:space="preserve">Insumo 2: Madera Grande </t>
  </si>
  <si>
    <t xml:space="preserve">Insumo 3: Abrazaderas </t>
  </si>
  <si>
    <t xml:space="preserve">Insumo 1: Madera Chica </t>
  </si>
  <si>
    <t>Elegimos ese objetivo de ventas ya que consideramos que ayudara a que obtenga mejores resultados finales. Obtenemos gran cantidad  de ganancias y podemos devolver dinero a los accionitas con mas facilidad.</t>
  </si>
  <si>
    <t xml:space="preserve">Vamos a alcanzar esas ventas publicitando el producto masivamente por todo tipo de redes,atrayendo posibles ususarios, haciendo seguimientos de estos y ofreciendo descuentos accesibles, ya que claramente nos tenemos que adecuar a la situacion del pais, haciendo reintegros en billeteras virtuales, es muy rentable. </t>
  </si>
  <si>
    <t>Vamos a producir esa cantidad en el tiempo predeterminado, trabajando eficientemente, con calidad en la cantidad de horas estipuladas, maximizando costos.</t>
  </si>
  <si>
    <t>Elegimos ese capital inicial ya que es lo mas conveniente para poder producir eficazmente, aparte alcanzamos mas usuarios y tendriamos el stock al dia.</t>
  </si>
  <si>
    <t>Elegimos vender 40 acciones, 20 nos quedamos con el equipo completo de trabajo y otras 20 vendemos a posibles inversores, es lo mejor para tenes el capital inicial.</t>
  </si>
  <si>
    <t xml:space="preserve">Vamos a reinvertir desde el modulo 8 hasta el modulo 11, para buscar la mejor forma de mejorar la experiencia del usuario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</si>
</sst>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44" fontId="0" fillId="4" borderId="3" xfId="1" applyNumberFormat="1" applyFont="1" applyFill="1" applyBorder="1" applyProtection="1">
      <protection locked="0"/>
    </xf>
    <xf numFmtId="44" fontId="0" fillId="4" borderId="0" xfId="1" applyNumberFormat="1" applyFont="1" applyFill="1" applyBorder="1" applyProtection="1">
      <protection locked="0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1" fontId="5" fillId="0" borderId="0" xfId="0" applyNumberFormat="1" applyFont="1" applyFill="1" applyBorder="1"/>
    <xf numFmtId="2" fontId="2" fillId="0" borderId="0" xfId="0" applyNumberFormat="1" applyFont="1" applyFill="1" applyBorder="1"/>
    <xf numFmtId="165" fontId="2" fillId="0" borderId="0" xfId="1" applyNumberFormat="1" applyFont="1" applyFill="1" applyBorder="1" applyProtection="1"/>
    <xf numFmtId="165" fontId="2" fillId="0" borderId="0" xfId="0" applyNumberFormat="1" applyFont="1" applyFill="1" applyBorder="1"/>
    <xf numFmtId="0" fontId="2" fillId="0" borderId="0" xfId="0" applyFont="1" applyFill="1" applyBorder="1"/>
    <xf numFmtId="9" fontId="2" fillId="0" borderId="0" xfId="2" applyFont="1" applyFill="1" applyBorder="1" applyProtection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topLeftCell="G1" zoomScale="120" zoomScaleNormal="120" workbookViewId="0">
      <selection activeCell="L12" sqref="L12"/>
    </sheetView>
  </sheetViews>
  <sheetFormatPr baseColWidth="10" defaultColWidth="11.42578125" defaultRowHeight="15" x14ac:dyDescent="0.25"/>
  <cols>
    <col min="1" max="1" width="21.7109375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8.42578125" customWidth="1"/>
    <col min="10" max="10" width="18.7109375" customWidth="1"/>
    <col min="11" max="11" width="20.7109375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3" t="s">
        <v>2</v>
      </c>
      <c r="H2" s="3" t="s">
        <v>3</v>
      </c>
      <c r="I2" s="3" t="s">
        <v>4</v>
      </c>
      <c r="J2" s="3" t="s">
        <v>5</v>
      </c>
      <c r="K2" s="46" t="s">
        <v>6</v>
      </c>
    </row>
    <row r="3" spans="1:13" x14ac:dyDescent="0.25">
      <c r="C3" s="2" t="s">
        <v>7</v>
      </c>
      <c r="G3" s="8" t="s">
        <v>8</v>
      </c>
      <c r="H3" s="13">
        <f>+B38</f>
        <v>40.2234906536981</v>
      </c>
      <c r="I3" s="52">
        <v>70</v>
      </c>
      <c r="J3" s="52">
        <v>120</v>
      </c>
      <c r="K3" s="52">
        <v>93</v>
      </c>
      <c r="L3" s="60" t="s">
        <v>9</v>
      </c>
    </row>
    <row r="4" spans="1:13" x14ac:dyDescent="0.25">
      <c r="G4" s="20" t="s">
        <v>10</v>
      </c>
      <c r="H4" s="21">
        <f>+H3/$B$7</f>
        <v>2.5139681658561313</v>
      </c>
      <c r="I4" s="21">
        <f>+I3/$B$7</f>
        <v>4.375</v>
      </c>
      <c r="J4" s="21">
        <v>7.5</v>
      </c>
      <c r="K4" s="50">
        <v>5.8125</v>
      </c>
    </row>
    <row r="5" spans="1:13" x14ac:dyDescent="0.25">
      <c r="G5" s="20" t="s">
        <v>11</v>
      </c>
      <c r="H5" s="21">
        <f t="shared" ref="H5:J5" si="0">+H4/$B$6</f>
        <v>0.13231411399242796</v>
      </c>
      <c r="I5" s="21">
        <f t="shared" si="0"/>
        <v>0.23026315789473684</v>
      </c>
      <c r="J5" s="21">
        <v>0.39473684210526316</v>
      </c>
      <c r="K5" s="50">
        <v>0.30592105263157893</v>
      </c>
      <c r="M5" s="83"/>
    </row>
    <row r="6" spans="1:13" x14ac:dyDescent="0.25">
      <c r="A6" s="4" t="s">
        <v>12</v>
      </c>
      <c r="B6" s="5">
        <v>19</v>
      </c>
      <c r="C6" s="6" t="s">
        <v>13</v>
      </c>
      <c r="D6" s="7"/>
      <c r="G6" s="8" t="s">
        <v>14</v>
      </c>
      <c r="H6" s="17">
        <f>+$B$34*H3</f>
        <v>68379.93411128677</v>
      </c>
      <c r="I6" s="17">
        <f>+$B$34*I3</f>
        <v>119000</v>
      </c>
      <c r="J6" s="17">
        <v>204000</v>
      </c>
      <c r="K6" s="48">
        <v>158100</v>
      </c>
      <c r="M6" s="84"/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M9" si="1">+$B$16</f>
        <v>33332</v>
      </c>
      <c r="I7" s="16">
        <f t="shared" si="1"/>
        <v>33332</v>
      </c>
      <c r="J7" s="16">
        <v>33332</v>
      </c>
      <c r="K7" s="47">
        <v>33332</v>
      </c>
      <c r="M7" s="84"/>
    </row>
    <row r="8" spans="1:13" x14ac:dyDescent="0.25">
      <c r="A8" s="9"/>
      <c r="B8" s="14">
        <f>1*D8*B7</f>
        <v>1728</v>
      </c>
      <c r="C8" s="11" t="s">
        <v>16</v>
      </c>
      <c r="D8" s="15">
        <v>108</v>
      </c>
      <c r="G8" s="8" t="s">
        <v>17</v>
      </c>
      <c r="H8" s="17">
        <f>+$B$32*H3</f>
        <v>35047.93411128677</v>
      </c>
      <c r="I8" s="17">
        <f>+$B$32*I3</f>
        <v>60993.100000000006</v>
      </c>
      <c r="J8" s="17">
        <v>104559.6</v>
      </c>
      <c r="K8" s="48">
        <v>81033.69</v>
      </c>
      <c r="M8" s="85"/>
    </row>
    <row r="9" spans="1:13" x14ac:dyDescent="0.25">
      <c r="A9" s="9"/>
      <c r="B9" s="14">
        <f>4*D9*B7</f>
        <v>6912</v>
      </c>
      <c r="C9" s="11" t="s">
        <v>18</v>
      </c>
      <c r="D9" s="15">
        <v>108</v>
      </c>
      <c r="G9" s="8" t="s">
        <v>19</v>
      </c>
      <c r="H9" s="16">
        <f t="shared" ref="H9:J9" si="2">+H8+H7</f>
        <v>68379.93411128677</v>
      </c>
      <c r="I9" s="16">
        <f t="shared" si="2"/>
        <v>94325.1</v>
      </c>
      <c r="J9" s="16">
        <v>137891.6</v>
      </c>
      <c r="K9" s="47">
        <v>114365.69</v>
      </c>
      <c r="M9" s="86"/>
    </row>
    <row r="10" spans="1:13" x14ac:dyDescent="0.25">
      <c r="A10" s="9"/>
      <c r="B10" s="14">
        <f>(+B6-5)*D10*B7</f>
        <v>24192</v>
      </c>
      <c r="C10" s="11" t="s">
        <v>20</v>
      </c>
      <c r="D10" s="15">
        <v>108</v>
      </c>
      <c r="G10" s="8" t="s">
        <v>21</v>
      </c>
      <c r="H10" s="16">
        <f>+H6-H9</f>
        <v>0</v>
      </c>
      <c r="I10" s="16">
        <f>+I6-I9</f>
        <v>24674.899999999994</v>
      </c>
      <c r="J10" s="16">
        <v>66108.399999999994</v>
      </c>
      <c r="K10" s="47">
        <v>43734.31</v>
      </c>
      <c r="M10" s="85"/>
    </row>
    <row r="11" spans="1:13" x14ac:dyDescent="0.25">
      <c r="A11" s="9"/>
      <c r="B11" s="14">
        <f>+SUM(B8:B10)</f>
        <v>32832</v>
      </c>
      <c r="C11" s="11" t="s">
        <v>22</v>
      </c>
      <c r="D11" s="12"/>
      <c r="G11" s="8" t="s">
        <v>23</v>
      </c>
      <c r="H11" s="19">
        <f t="shared" ref="H11:J11" si="3">+IF(H10&gt;0,H10*0.05,0)</f>
        <v>0</v>
      </c>
      <c r="I11" s="19">
        <f t="shared" si="3"/>
        <v>1233.7449999999999</v>
      </c>
      <c r="J11" s="19">
        <v>3305.42</v>
      </c>
      <c r="K11" s="49">
        <v>2186.7154999999998</v>
      </c>
      <c r="M11" s="86"/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4">+H10-H11</f>
        <v>0</v>
      </c>
      <c r="I12" s="16">
        <f t="shared" si="4"/>
        <v>23441.154999999995</v>
      </c>
      <c r="J12" s="16">
        <v>62802.979999999996</v>
      </c>
      <c r="K12" s="47">
        <v>41547.594499999999</v>
      </c>
      <c r="M12" s="86"/>
    </row>
    <row r="13" spans="1:13" x14ac:dyDescent="0.25">
      <c r="A13" s="9"/>
      <c r="B13" s="18">
        <v>300</v>
      </c>
      <c r="C13" s="11" t="s">
        <v>26</v>
      </c>
      <c r="D13" s="12"/>
      <c r="G13" s="8" t="s">
        <v>27</v>
      </c>
      <c r="H13" s="16">
        <f>+H12/($H$18+$H$19)+$H$23</f>
        <v>1709.4983527821691</v>
      </c>
      <c r="I13" s="16">
        <f>+I12/($H$18+$H$19)+$H$23</f>
        <v>2295.5272277821691</v>
      </c>
      <c r="J13" s="16">
        <v>3279.5728527821693</v>
      </c>
      <c r="K13" s="47">
        <v>2748.188215282169</v>
      </c>
      <c r="M13" s="87"/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7">
        <f>(H13/$H$23)-1</f>
        <v>0</v>
      </c>
      <c r="I14" s="27">
        <f>(I13/$H$23)-1</f>
        <v>0.34280751078013694</v>
      </c>
      <c r="J14" s="27">
        <v>0.91844165713569725</v>
      </c>
      <c r="K14" s="51">
        <v>0.60759921810369466</v>
      </c>
      <c r="L14" s="28"/>
      <c r="M14" s="86"/>
    </row>
    <row r="15" spans="1:13" x14ac:dyDescent="0.25">
      <c r="A15" s="9"/>
      <c r="B15" s="18">
        <v>200</v>
      </c>
      <c r="C15" s="11" t="s">
        <v>30</v>
      </c>
      <c r="D15" s="12"/>
      <c r="M15" s="86"/>
    </row>
    <row r="16" spans="1:13" x14ac:dyDescent="0.25">
      <c r="A16" s="22"/>
      <c r="B16" s="23">
        <f>+SUM(B11:B15)</f>
        <v>33332</v>
      </c>
      <c r="C16" s="24" t="s">
        <v>31</v>
      </c>
      <c r="D16" s="25"/>
      <c r="G16" t="s">
        <v>32</v>
      </c>
      <c r="J16" s="28"/>
      <c r="K16" s="28"/>
      <c r="L16" s="28"/>
      <c r="M16" s="88"/>
    </row>
    <row r="17" spans="1:8" x14ac:dyDescent="0.25">
      <c r="G17" s="32" t="s">
        <v>33</v>
      </c>
      <c r="H17" s="33">
        <f>+H3</f>
        <v>40.2234906536981</v>
      </c>
    </row>
    <row r="18" spans="1:8" x14ac:dyDescent="0.25">
      <c r="D18" t="s">
        <v>34</v>
      </c>
      <c r="E18" t="s">
        <v>35</v>
      </c>
      <c r="G18" s="32" t="s">
        <v>36</v>
      </c>
      <c r="H18" s="19">
        <v>20</v>
      </c>
    </row>
    <row r="19" spans="1:8" x14ac:dyDescent="0.25">
      <c r="A19" s="26" t="s">
        <v>37</v>
      </c>
      <c r="B19" s="70">
        <f t="shared" ref="B19:B28" si="5">IF(D19&gt;0.001,D19*E19,0)</f>
        <v>70</v>
      </c>
      <c r="C19" s="61" t="s">
        <v>78</v>
      </c>
      <c r="D19" s="72">
        <v>70</v>
      </c>
      <c r="E19" s="67">
        <v>1</v>
      </c>
      <c r="G19" s="32" t="s">
        <v>38</v>
      </c>
      <c r="H19" s="19">
        <f>+H18</f>
        <v>20</v>
      </c>
    </row>
    <row r="20" spans="1:8" x14ac:dyDescent="0.25">
      <c r="A20" s="29"/>
      <c r="B20" s="69">
        <f t="shared" si="5"/>
        <v>80</v>
      </c>
      <c r="C20" s="62" t="s">
        <v>76</v>
      </c>
      <c r="D20" s="66">
        <v>80</v>
      </c>
      <c r="E20" s="68">
        <v>1</v>
      </c>
      <c r="G20" s="32" t="s">
        <v>39</v>
      </c>
      <c r="H20" s="16">
        <f>+H8</f>
        <v>35047.93411128677</v>
      </c>
    </row>
    <row r="21" spans="1:8" x14ac:dyDescent="0.25">
      <c r="A21" s="29"/>
      <c r="B21" s="69">
        <f t="shared" si="5"/>
        <v>117</v>
      </c>
      <c r="C21" s="62" t="s">
        <v>77</v>
      </c>
      <c r="D21" s="66">
        <v>39</v>
      </c>
      <c r="E21" s="68">
        <v>3</v>
      </c>
      <c r="G21" s="32" t="s">
        <v>12</v>
      </c>
      <c r="H21" s="16">
        <f>+$B$16</f>
        <v>33332</v>
      </c>
    </row>
    <row r="22" spans="1:8" x14ac:dyDescent="0.25">
      <c r="A22" s="29"/>
      <c r="B22" s="69">
        <f t="shared" si="5"/>
        <v>150</v>
      </c>
      <c r="C22" s="62" t="s">
        <v>75</v>
      </c>
      <c r="D22" s="73">
        <v>50</v>
      </c>
      <c r="E22" s="68">
        <v>3</v>
      </c>
      <c r="G22" s="32" t="s">
        <v>40</v>
      </c>
      <c r="H22" s="16">
        <f>+H21+H20</f>
        <v>68379.93411128677</v>
      </c>
    </row>
    <row r="23" spans="1:8" x14ac:dyDescent="0.25">
      <c r="A23" s="29"/>
      <c r="B23" s="69">
        <f t="shared" si="5"/>
        <v>6</v>
      </c>
      <c r="C23" s="62" t="s">
        <v>74</v>
      </c>
      <c r="D23" s="73">
        <v>1</v>
      </c>
      <c r="E23" s="68">
        <v>6</v>
      </c>
      <c r="G23" s="32" t="s">
        <v>42</v>
      </c>
      <c r="H23" s="17">
        <f>+H22/(H19+H18)</f>
        <v>1709.4983527821691</v>
      </c>
    </row>
    <row r="24" spans="1:8" x14ac:dyDescent="0.25">
      <c r="A24" s="29"/>
      <c r="B24" s="69">
        <f t="shared" si="5"/>
        <v>210</v>
      </c>
      <c r="C24" s="62" t="s">
        <v>73</v>
      </c>
      <c r="D24" s="73">
        <v>70</v>
      </c>
      <c r="E24" s="68">
        <v>3</v>
      </c>
    </row>
    <row r="25" spans="1:8" x14ac:dyDescent="0.25">
      <c r="A25" s="29"/>
      <c r="B25" s="69">
        <f t="shared" si="5"/>
        <v>150</v>
      </c>
      <c r="C25" s="62" t="s">
        <v>72</v>
      </c>
      <c r="D25" s="73">
        <v>50</v>
      </c>
      <c r="E25" s="68">
        <v>3</v>
      </c>
      <c r="G25" t="s">
        <v>45</v>
      </c>
    </row>
    <row r="26" spans="1:8" x14ac:dyDescent="0.25">
      <c r="A26" s="29"/>
      <c r="B26" s="69">
        <f t="shared" si="5"/>
        <v>11.33</v>
      </c>
      <c r="C26" s="62" t="s">
        <v>71</v>
      </c>
      <c r="D26" s="18">
        <v>11.33</v>
      </c>
      <c r="E26" s="68">
        <v>1</v>
      </c>
      <c r="G26" t="s">
        <v>46</v>
      </c>
    </row>
    <row r="27" spans="1:8" x14ac:dyDescent="0.25">
      <c r="A27" s="29"/>
      <c r="B27" s="69">
        <f t="shared" si="5"/>
        <v>0</v>
      </c>
      <c r="C27" s="62" t="s">
        <v>70</v>
      </c>
      <c r="D27" s="18"/>
      <c r="E27" s="68"/>
      <c r="G27" t="s">
        <v>47</v>
      </c>
    </row>
    <row r="28" spans="1:8" x14ac:dyDescent="0.25">
      <c r="A28" s="29"/>
      <c r="B28" s="69">
        <f t="shared" si="5"/>
        <v>26</v>
      </c>
      <c r="C28" s="62" t="s">
        <v>69</v>
      </c>
      <c r="D28" s="18">
        <v>26</v>
      </c>
      <c r="E28" s="68">
        <v>1</v>
      </c>
      <c r="G28" t="s">
        <v>50</v>
      </c>
    </row>
    <row r="29" spans="1:8" x14ac:dyDescent="0.25">
      <c r="A29" s="29">
        <v>1</v>
      </c>
      <c r="B29" s="30">
        <v>0</v>
      </c>
      <c r="C29" s="62" t="s">
        <v>41</v>
      </c>
      <c r="D29" s="62"/>
      <c r="E29" s="31"/>
      <c r="G29" t="s">
        <v>51</v>
      </c>
    </row>
    <row r="30" spans="1:8" x14ac:dyDescent="0.25">
      <c r="A30" s="29"/>
      <c r="B30" s="30">
        <v>0.03</v>
      </c>
      <c r="C30" s="62" t="s">
        <v>43</v>
      </c>
      <c r="D30" s="62"/>
      <c r="E30" s="31"/>
    </row>
    <row r="31" spans="1:8" x14ac:dyDescent="0.25">
      <c r="A31" s="29"/>
      <c r="B31" s="18">
        <v>0</v>
      </c>
      <c r="C31" s="62" t="s">
        <v>44</v>
      </c>
      <c r="D31" s="62"/>
      <c r="E31" s="31"/>
    </row>
    <row r="32" spans="1:8" x14ac:dyDescent="0.25">
      <c r="A32" s="34"/>
      <c r="B32" s="35">
        <f>+B19+(B34*B29)+(B30*B34)+B31+B20+B21+B22+B23+B24+B25+B26+B27+B28</f>
        <v>871.33</v>
      </c>
      <c r="C32" s="63" t="s">
        <v>37</v>
      </c>
      <c r="D32" s="64"/>
      <c r="E32" s="65"/>
    </row>
    <row r="34" spans="1:5" x14ac:dyDescent="0.25">
      <c r="A34" s="36" t="s">
        <v>48</v>
      </c>
      <c r="B34" s="37">
        <v>1700</v>
      </c>
      <c r="C34" s="77" t="s">
        <v>49</v>
      </c>
      <c r="D34" s="78"/>
      <c r="E34" s="79"/>
    </row>
    <row r="36" spans="1:5" x14ac:dyDescent="0.25">
      <c r="A36" s="38" t="s">
        <v>52</v>
      </c>
      <c r="B36" s="39">
        <f>+B16</f>
        <v>33332</v>
      </c>
      <c r="C36" s="40" t="s">
        <v>12</v>
      </c>
    </row>
    <row r="37" spans="1:5" x14ac:dyDescent="0.25">
      <c r="A37" s="41" t="s">
        <v>53</v>
      </c>
      <c r="B37" s="42">
        <f>+B34-B32</f>
        <v>828.67</v>
      </c>
      <c r="C37" s="43" t="s">
        <v>54</v>
      </c>
    </row>
    <row r="38" spans="1:5" x14ac:dyDescent="0.25">
      <c r="A38" s="44"/>
      <c r="B38" s="71">
        <f>B36/B37</f>
        <v>40.2234906536981</v>
      </c>
      <c r="C38" s="45" t="s">
        <v>55</v>
      </c>
    </row>
    <row r="40" spans="1:5" x14ac:dyDescent="0.25">
      <c r="A40" t="s">
        <v>56</v>
      </c>
    </row>
    <row r="41" spans="1:5" x14ac:dyDescent="0.25">
      <c r="A41" t="s">
        <v>57</v>
      </c>
    </row>
    <row r="42" spans="1:5" x14ac:dyDescent="0.25">
      <c r="A42" t="s">
        <v>58</v>
      </c>
    </row>
    <row r="44" spans="1:5" x14ac:dyDescent="0.25">
      <c r="A44" t="s">
        <v>59</v>
      </c>
    </row>
  </sheetData>
  <mergeCells count="1">
    <mergeCell ref="C34:E3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6" sqref="C6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59"/>
      <c r="B1" s="57" t="s">
        <v>60</v>
      </c>
      <c r="C1" s="58" t="s">
        <v>61</v>
      </c>
    </row>
    <row r="2" spans="1:3" ht="75" x14ac:dyDescent="0.25">
      <c r="A2" s="80" t="s">
        <v>62</v>
      </c>
      <c r="B2" s="54" t="s">
        <v>63</v>
      </c>
      <c r="C2" s="74" t="s">
        <v>79</v>
      </c>
    </row>
    <row r="3" spans="1:3" ht="45" x14ac:dyDescent="0.25">
      <c r="A3" s="81"/>
      <c r="B3" s="56" t="s">
        <v>64</v>
      </c>
      <c r="C3" s="75" t="s">
        <v>80</v>
      </c>
    </row>
    <row r="4" spans="1:3" ht="90" x14ac:dyDescent="0.25">
      <c r="A4" s="82"/>
      <c r="B4" s="55" t="s">
        <v>65</v>
      </c>
      <c r="C4" s="76" t="s">
        <v>81</v>
      </c>
    </row>
    <row r="5" spans="1:3" ht="45" x14ac:dyDescent="0.25">
      <c r="A5" s="80" t="s">
        <v>32</v>
      </c>
      <c r="B5" s="54" t="s">
        <v>66</v>
      </c>
      <c r="C5" s="74" t="s">
        <v>82</v>
      </c>
    </row>
    <row r="6" spans="1:3" ht="60" x14ac:dyDescent="0.25">
      <c r="A6" s="81"/>
      <c r="B6" s="56" t="s">
        <v>67</v>
      </c>
      <c r="C6" s="75" t="s">
        <v>83</v>
      </c>
    </row>
    <row r="7" spans="1:3" ht="75" x14ac:dyDescent="0.25">
      <c r="A7" s="82"/>
      <c r="B7" s="55" t="s">
        <v>68</v>
      </c>
      <c r="C7" s="76" t="s">
        <v>84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Camila Passerini Santucho</cp:lastModifiedBy>
  <cp:revision/>
  <dcterms:created xsi:type="dcterms:W3CDTF">2021-01-12T19:33:14Z</dcterms:created>
  <dcterms:modified xsi:type="dcterms:W3CDTF">2021-06-23T16:20:03Z</dcterms:modified>
  <cp:category/>
  <cp:contentStatus/>
</cp:coreProperties>
</file>