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040" windowHeight="7485"/>
  </bookViews>
  <sheets>
    <sheet name="Cálculo" sheetId="1" r:id="rId1"/>
    <sheet name="Justificación" sheetId="2" r:id="rId2"/>
  </sheet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0" i="1" l="1"/>
  <c r="B19" i="1"/>
  <c r="B20" i="1"/>
  <c r="B21" i="1"/>
  <c r="B22" i="1"/>
  <c r="B23" i="1"/>
  <c r="B24" i="1"/>
  <c r="B26" i="1" l="1"/>
  <c r="B25" i="1"/>
  <c r="H19" i="1"/>
  <c r="B8" i="1" l="1"/>
  <c r="B35" i="1" l="1"/>
  <c r="K4" i="1"/>
  <c r="K5" i="1" s="1"/>
  <c r="K6" i="1"/>
  <c r="H18" i="1" l="1"/>
  <c r="B10" i="1"/>
  <c r="B9" i="1"/>
  <c r="B11" i="1" l="1"/>
  <c r="B16" i="1" s="1"/>
  <c r="I7" i="1" s="1"/>
  <c r="K8" i="1"/>
  <c r="J7" i="1" l="1"/>
  <c r="B34" i="1"/>
  <c r="B36" i="1" s="1"/>
  <c r="H3" i="1" s="1"/>
  <c r="K7" i="1"/>
  <c r="K9" i="1" s="1"/>
  <c r="K10" i="1" s="1"/>
  <c r="K11" i="1" s="1"/>
  <c r="K12" i="1" s="1"/>
  <c r="H7" i="1"/>
  <c r="H21" i="1"/>
  <c r="I8" i="1" l="1"/>
  <c r="I9" i="1" s="1"/>
  <c r="H17" i="1"/>
  <c r="H8" i="1"/>
  <c r="H20" i="1" s="1"/>
  <c r="H4" i="1"/>
  <c r="H5" i="1" s="1"/>
  <c r="J6" i="1"/>
  <c r="H6" i="1"/>
  <c r="H27" i="1" l="1"/>
  <c r="K13" i="1" s="1"/>
  <c r="K14" i="1" s="1"/>
  <c r="I4" i="1"/>
  <c r="I5" i="1" s="1"/>
  <c r="I6" i="1"/>
  <c r="I10" i="1" s="1"/>
  <c r="J8" i="1"/>
  <c r="J9" i="1" s="1"/>
  <c r="J10" i="1" s="1"/>
  <c r="J11" i="1" s="1"/>
  <c r="J12" i="1" s="1"/>
  <c r="J4" i="1"/>
  <c r="J5" i="1" s="1"/>
  <c r="H9" i="1"/>
  <c r="H10" i="1" s="1"/>
  <c r="H11" i="1" s="1"/>
  <c r="H12" i="1" s="1"/>
  <c r="J13" i="1" l="1"/>
  <c r="J14" i="1" s="1"/>
  <c r="H13" i="1"/>
  <c r="H14" i="1" s="1"/>
  <c r="I11" i="1"/>
  <c r="I12" i="1" s="1"/>
  <c r="I13" i="1" s="1"/>
  <c r="I14" i="1" s="1"/>
</calcChain>
</file>

<file path=xl/sharedStrings.xml><?xml version="1.0" encoding="utf-8"?>
<sst xmlns="http://schemas.openxmlformats.org/spreadsheetml/2006/main" count="88" uniqueCount="83">
  <si>
    <t>Proyección Financiera</t>
  </si>
  <si>
    <t>Las celdas en rojo no se editan ya que se calculan automáticamente</t>
  </si>
  <si>
    <t>Escenarios:</t>
  </si>
  <si>
    <t>Escenario PE</t>
  </si>
  <si>
    <t>Escenario Pesimista</t>
  </si>
  <si>
    <t>Escenario Optimista</t>
  </si>
  <si>
    <t>Escenario Proyectado</t>
  </si>
  <si>
    <t>Las celdas pintadas en verde son las que debés completar</t>
  </si>
  <si>
    <t>Unidades Objetivo</t>
  </si>
  <si>
    <t>Poner Q unidades de los escenarios</t>
  </si>
  <si>
    <t>Unidades/Módulo</t>
  </si>
  <si>
    <t>Unidades/Módulo/Persona</t>
  </si>
  <si>
    <t>Costos Fijos</t>
  </si>
  <si>
    <t>Estudiantes Totales</t>
  </si>
  <si>
    <t>Ingresos</t>
  </si>
  <si>
    <t>Módulos</t>
  </si>
  <si>
    <t>Sueldo Director General</t>
  </si>
  <si>
    <t>Costos Variables</t>
  </si>
  <si>
    <t>Sueldos Directores</t>
  </si>
  <si>
    <t>Costos Totales</t>
  </si>
  <si>
    <t>Salarios</t>
  </si>
  <si>
    <t>Ganancia antes de Impuestos</t>
  </si>
  <si>
    <t>Total Sueldos y Salarios</t>
  </si>
  <si>
    <t>Impuestos</t>
  </si>
  <si>
    <t>Stand ferias / Publicidad</t>
  </si>
  <si>
    <t>Resultado Proyectado</t>
  </si>
  <si>
    <t>Movilidad eventos extra áulicos del programa</t>
  </si>
  <si>
    <t>Valor de Acción Proyectada</t>
  </si>
  <si>
    <t>Herramientas</t>
  </si>
  <si>
    <t>Rentabilidad Proyectada</t>
  </si>
  <si>
    <t>Otros (impresiones, premios, etc.)</t>
  </si>
  <si>
    <t>Total Costos Fijos</t>
  </si>
  <si>
    <t>Capitalización:</t>
  </si>
  <si>
    <t>Objetivo = PE</t>
  </si>
  <si>
    <t>$ costo unitario</t>
  </si>
  <si>
    <t>Q a usar del insumo por producto</t>
  </si>
  <si>
    <t>Acciones Internas</t>
  </si>
  <si>
    <t>Costo Variable Unitario</t>
  </si>
  <si>
    <t>Acciones Externas</t>
  </si>
  <si>
    <t>Costos Variables (al PE)</t>
  </si>
  <si>
    <t>Total Capital Inicial (PE)</t>
  </si>
  <si>
    <t>Comisión por venta</t>
  </si>
  <si>
    <t>Valor de Acción</t>
  </si>
  <si>
    <t>Costos asociados a la cobranza de venta unitaria (Mercado Pago, Posnet, Tarjetas, etc.)</t>
  </si>
  <si>
    <t>Costos asociados a distribución y entrega unitaria</t>
  </si>
  <si>
    <t>Supuestos de este cálculo de desarrollo de capital inicial:</t>
  </si>
  <si>
    <t>cantidad de acciones emitidas = el doble que la cantidad de miembros de tu emprendimiento</t>
  </si>
  <si>
    <t>capital inicial = para cubrir el total de tus costos fijos + los costos variables hasta alcanzar PE (para después reinvertir para seguir produciendo)</t>
  </si>
  <si>
    <t>Precio</t>
  </si>
  <si>
    <t>No puede ser menor al costo variable unitario, debe contemplar margen para costos fijos + % de ganancia + riesgos</t>
  </si>
  <si>
    <t>*si querés, podés modificar cualquiera de estos supuestos</t>
  </si>
  <si>
    <t>**ver también el cálculo que se desprende en el SGME como sugerencia de valor de acción</t>
  </si>
  <si>
    <t>Punto de Equilibrio</t>
  </si>
  <si>
    <t>(Qe)</t>
  </si>
  <si>
    <t>Contribución Marginal Unitaria (Precio - CVU)</t>
  </si>
  <si>
    <t>Unidades (CF/CMU)</t>
  </si>
  <si>
    <t>Qe = cantidades en las mis Costos Totales son Iguales a mis Ingresos</t>
  </si>
  <si>
    <t>Por debajo de las Qe estaremos en zona de Pérdidas</t>
  </si>
  <si>
    <t xml:space="preserve">Por encima de las Qe estaremos en zona de Ganacias </t>
  </si>
  <si>
    <t>Si entendés que los márgenes de ganancias, los escenarios de producción y/o ventas no son los deseados, podés subir el precio, bajar los costos o aumentar tu objetivo de ventas</t>
  </si>
  <si>
    <t>Preguntas</t>
  </si>
  <si>
    <t>Respuestas</t>
  </si>
  <si>
    <t>Escenario objetivo:</t>
  </si>
  <si>
    <t>1- ¿Por qué elegiste ese objetivo de ventas/producción?</t>
  </si>
  <si>
    <t>2- ¿Cómo vas a hacer para alcanzar esas ventas?</t>
  </si>
  <si>
    <t>3- ¿Cómo vas a hacer para producir esa cantidad en el tiempo determinado?</t>
  </si>
  <si>
    <t>1- ¿Por qué elegiste ese capital incial?</t>
  </si>
  <si>
    <t>2- ¿Por qué elegiste vender esa cantidad de acciones?</t>
  </si>
  <si>
    <t>3- ¿En qué módulo/s del programa van a reinvertir y por qué?</t>
  </si>
  <si>
    <t>Insumo 1: Blocks de hojas (x6) (costos de este insumo por unidad producida)</t>
  </si>
  <si>
    <t>Insumo 2: Potes de pintura (x500ml) (costos de este insumo por unidad producida)</t>
  </si>
  <si>
    <t>Insumo 3: Lapices de colores (costos de este insumo por unidad producida)</t>
  </si>
  <si>
    <t>Insumo 4: Bastidores (costos de este insumo por unidad producida)</t>
  </si>
  <si>
    <t>Insumo 5: Porcelana fría (x500g) (costos de este insumo por unidad producida)</t>
  </si>
  <si>
    <t>Insumo 6: Pinceles (costos de este insumo por unidad producida)</t>
  </si>
  <si>
    <t>Planeamos reinvertir en el módulo 11 porque creemos que necesitaremos financiación para realizar mejoras en nuestro servicio.</t>
  </si>
  <si>
    <t>Elegimos ese capital inicial para asegurarnos de cubrir los costos fijos  e insumos necesarios para llevar a cabo nuestros 4 talleres.</t>
  </si>
  <si>
    <t xml:space="preserve">Con la adecuada promoción mediante las redes sociales y el sitio web de nuestro servicio, además de difundirlo en nuestros alrededores </t>
  </si>
  <si>
    <t>Lo elegimos porque creemos que es un objetivo alcanzable y adecuado teniendo en cuenta que acabamos de empezar, también es un número dentro de los parámetros que se nos permite a raiz de los protocolos por Covid-19.</t>
  </si>
  <si>
    <t>Decidimos vender la misma cantidad de acciones internas que de acciones externas, ya que queremos que otras personas, aunque no trabajen para el emprendimiento, sean dueñas de la mitad del mismo y participen activamente en la toma de decisiones.</t>
  </si>
  <si>
    <t>No habra problema con la cantidad ya que somos un servicio que se presta en simultáneo, sin importar la cantidad de participantes.</t>
  </si>
  <si>
    <t>Honorarios tallerista música</t>
  </si>
  <si>
    <t>Honorarios tallerista danza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</si>
</sst>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quot;$&quot;* #,##0.00_-;_-&quot;$&quot;* &quot;-&quot;??_-;_-@_-"/>
    <numFmt numFmtId="165" formatCode="_-&quot;$&quot;* #,##0_-;\-&quot;$&quot;* #,##0_-;_-&quot;$&quot;* &quot;-&quot;??_-;_-@_-"/>
  </numFmts>
  <fonts count="6" x14ac:knownFonts="1">
    <font>
      <sz val="11"/>
      <color theme="1"/>
      <name val="Calibri"/>
      <family val="2"/>
      <scheme val="minor"/>
    </font>
    <font>
      <sz val="11"/>
      <color theme="1"/>
      <name val="Calibri"/>
      <family val="2"/>
      <scheme val="minor"/>
    </font>
    <font>
      <sz val="11"/>
      <color rgb="FFFF0000"/>
      <name val="Calibri"/>
      <family val="2"/>
      <scheme val="minor"/>
    </font>
    <font>
      <b/>
      <sz val="16"/>
      <color theme="9"/>
      <name val="Helvetica"/>
    </font>
    <font>
      <sz val="11"/>
      <color theme="9"/>
      <name val="Helvetica"/>
    </font>
    <font>
      <sz val="11"/>
      <name val="Calibri"/>
      <family val="2"/>
      <scheme val="minor"/>
    </font>
  </fonts>
  <fills count="12">
    <fill>
      <patternFill patternType="none"/>
    </fill>
    <fill>
      <patternFill patternType="gray125"/>
    </fill>
    <fill>
      <patternFill patternType="solid">
        <fgColor theme="1" tint="0.499984740745262"/>
        <bgColor indexed="64"/>
      </patternFill>
    </fill>
    <fill>
      <patternFill patternType="solid">
        <fgColor theme="0" tint="-4.9989318521683403E-2"/>
        <bgColor indexed="64"/>
      </patternFill>
    </fill>
    <fill>
      <patternFill patternType="solid">
        <fgColor theme="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rgb="FF92D05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85">
    <xf numFmtId="0" fontId="0" fillId="0" borderId="0" xfId="0"/>
    <xf numFmtId="0" fontId="3" fillId="0" borderId="0" xfId="0" applyFont="1" applyAlignment="1">
      <alignment horizontal="right"/>
    </xf>
    <xf numFmtId="0" fontId="4" fillId="0" borderId="0" xfId="0" applyFont="1" applyAlignment="1">
      <alignment horizontal="right"/>
    </xf>
    <xf numFmtId="0" fontId="0" fillId="2" borderId="1" xfId="0" applyFill="1" applyBorder="1" applyAlignment="1">
      <alignment horizontal="right"/>
    </xf>
    <xf numFmtId="0" fontId="0" fillId="3" borderId="2" xfId="0" applyFill="1" applyBorder="1"/>
    <xf numFmtId="0" fontId="0" fillId="4" borderId="3" xfId="0" applyFill="1" applyBorder="1" applyProtection="1">
      <protection locked="0"/>
    </xf>
    <xf numFmtId="0" fontId="0" fillId="3" borderId="3" xfId="0" applyFill="1" applyBorder="1"/>
    <xf numFmtId="0" fontId="0" fillId="3" borderId="4" xfId="0" applyFill="1" applyBorder="1"/>
    <xf numFmtId="0" fontId="0" fillId="5" borderId="1" xfId="0" applyFill="1" applyBorder="1"/>
    <xf numFmtId="0" fontId="0" fillId="3" borderId="5" xfId="0" applyFill="1" applyBorder="1"/>
    <xf numFmtId="0" fontId="0" fillId="4" borderId="0" xfId="0" applyFill="1" applyProtection="1">
      <protection locked="0"/>
    </xf>
    <xf numFmtId="0" fontId="0" fillId="3" borderId="0" xfId="0" applyFill="1"/>
    <xf numFmtId="0" fontId="0" fillId="3" borderId="6" xfId="0" applyFill="1" applyBorder="1"/>
    <xf numFmtId="1" fontId="2" fillId="5" borderId="1" xfId="0" applyNumberFormat="1" applyFont="1" applyFill="1" applyBorder="1"/>
    <xf numFmtId="165" fontId="2" fillId="3" borderId="0" xfId="1" applyNumberFormat="1" applyFont="1" applyFill="1" applyBorder="1" applyProtection="1"/>
    <xf numFmtId="165" fontId="0" fillId="4" borderId="6" xfId="1" applyNumberFormat="1" applyFont="1" applyFill="1" applyBorder="1" applyProtection="1">
      <protection locked="0"/>
    </xf>
    <xf numFmtId="165" fontId="2" fillId="0" borderId="1" xfId="0" applyNumberFormat="1" applyFont="1" applyBorder="1"/>
    <xf numFmtId="165" fontId="2" fillId="0" borderId="1" xfId="1" applyNumberFormat="1" applyFont="1" applyBorder="1" applyProtection="1"/>
    <xf numFmtId="165" fontId="0" fillId="4" borderId="0" xfId="1" applyNumberFormat="1" applyFont="1" applyFill="1" applyBorder="1" applyProtection="1">
      <protection locked="0"/>
    </xf>
    <xf numFmtId="0" fontId="2" fillId="0" borderId="1" xfId="0" applyFont="1" applyBorder="1"/>
    <xf numFmtId="2" fontId="0" fillId="5" borderId="1" xfId="0" applyNumberFormat="1" applyFill="1" applyBorder="1"/>
    <xf numFmtId="2" fontId="2" fillId="0" borderId="1" xfId="0" applyNumberFormat="1" applyFont="1" applyBorder="1"/>
    <xf numFmtId="0" fontId="0" fillId="3" borderId="7" xfId="0" applyFill="1" applyBorder="1"/>
    <xf numFmtId="165" fontId="2" fillId="3" borderId="8" xfId="1" applyNumberFormat="1" applyFont="1" applyFill="1" applyBorder="1" applyProtection="1"/>
    <xf numFmtId="0" fontId="0" fillId="3" borderId="8" xfId="0" applyFill="1" applyBorder="1"/>
    <xf numFmtId="0" fontId="0" fillId="3" borderId="9" xfId="0" applyFill="1" applyBorder="1"/>
    <xf numFmtId="0" fontId="0" fillId="6" borderId="2" xfId="0" applyFill="1" applyBorder="1"/>
    <xf numFmtId="165" fontId="0" fillId="4" borderId="3" xfId="1" applyNumberFormat="1" applyFont="1" applyFill="1" applyBorder="1" applyProtection="1">
      <protection locked="0"/>
    </xf>
    <xf numFmtId="9" fontId="2" fillId="0" borderId="1" xfId="2" applyFont="1" applyBorder="1" applyProtection="1"/>
    <xf numFmtId="9" fontId="0" fillId="0" borderId="0" xfId="2" applyFont="1" applyProtection="1"/>
    <xf numFmtId="0" fontId="0" fillId="6" borderId="5" xfId="0" applyFill="1" applyBorder="1"/>
    <xf numFmtId="9" fontId="0" fillId="4" borderId="0" xfId="2" applyFont="1" applyFill="1" applyBorder="1" applyProtection="1">
      <protection locked="0"/>
    </xf>
    <xf numFmtId="0" fontId="0" fillId="6" borderId="6" xfId="0" applyFill="1" applyBorder="1"/>
    <xf numFmtId="0" fontId="0" fillId="7" borderId="1" xfId="0" applyFill="1" applyBorder="1"/>
    <xf numFmtId="1" fontId="2" fillId="0" borderId="1" xfId="0" applyNumberFormat="1" applyFont="1" applyBorder="1"/>
    <xf numFmtId="0" fontId="0" fillId="6" borderId="7" xfId="0" applyFill="1" applyBorder="1"/>
    <xf numFmtId="165" fontId="2" fillId="6" borderId="8" xfId="1" applyNumberFormat="1" applyFont="1" applyFill="1" applyBorder="1" applyProtection="1"/>
    <xf numFmtId="0" fontId="0" fillId="8" borderId="10" xfId="0" applyFill="1" applyBorder="1"/>
    <xf numFmtId="165" fontId="0" fillId="4" borderId="11" xfId="1" applyNumberFormat="1" applyFont="1" applyFill="1" applyBorder="1" applyProtection="1">
      <protection locked="0"/>
    </xf>
    <xf numFmtId="0" fontId="0" fillId="9" borderId="2" xfId="0" applyFill="1" applyBorder="1"/>
    <xf numFmtId="165" fontId="2" fillId="9" borderId="11" xfId="0" applyNumberFormat="1" applyFont="1" applyFill="1" applyBorder="1"/>
    <xf numFmtId="0" fontId="0" fillId="9" borderId="12" xfId="0" applyFill="1" applyBorder="1" applyAlignment="1">
      <alignment horizontal="left"/>
    </xf>
    <xf numFmtId="0" fontId="0" fillId="9" borderId="5" xfId="0" applyFill="1" applyBorder="1"/>
    <xf numFmtId="165" fontId="2" fillId="9" borderId="0" xfId="0" applyNumberFormat="1" applyFont="1" applyFill="1"/>
    <xf numFmtId="0" fontId="0" fillId="9" borderId="6" xfId="0" applyFill="1" applyBorder="1" applyAlignment="1">
      <alignment horizontal="left"/>
    </xf>
    <xf numFmtId="0" fontId="0" fillId="9" borderId="7" xfId="0" applyFill="1" applyBorder="1"/>
    <xf numFmtId="0" fontId="0" fillId="9" borderId="9" xfId="0" applyFill="1" applyBorder="1"/>
    <xf numFmtId="0" fontId="0" fillId="10" borderId="1" xfId="0" applyFill="1" applyBorder="1" applyAlignment="1">
      <alignment horizontal="right"/>
    </xf>
    <xf numFmtId="165" fontId="2" fillId="10" borderId="1" xfId="0" applyNumberFormat="1" applyFont="1" applyFill="1" applyBorder="1"/>
    <xf numFmtId="165" fontId="2" fillId="10" borderId="1" xfId="1" applyNumberFormat="1" applyFont="1" applyFill="1" applyBorder="1" applyProtection="1"/>
    <xf numFmtId="0" fontId="2" fillId="10" borderId="1" xfId="0" applyFont="1" applyFill="1" applyBorder="1"/>
    <xf numFmtId="2" fontId="2" fillId="10" borderId="1" xfId="0" applyNumberFormat="1" applyFont="1" applyFill="1" applyBorder="1"/>
    <xf numFmtId="9" fontId="2" fillId="10" borderId="1" xfId="2" applyFont="1" applyFill="1" applyBorder="1" applyProtection="1"/>
    <xf numFmtId="1" fontId="5" fillId="11" borderId="1" xfId="0" applyNumberFormat="1" applyFont="1" applyFill="1" applyBorder="1"/>
    <xf numFmtId="0" fontId="0" fillId="2" borderId="1" xfId="0" applyFill="1" applyBorder="1" applyAlignment="1">
      <alignment horizontal="left"/>
    </xf>
    <xf numFmtId="0" fontId="0" fillId="0" borderId="3" xfId="0" applyBorder="1" applyAlignment="1">
      <alignment wrapText="1"/>
    </xf>
    <xf numFmtId="0" fontId="0" fillId="0" borderId="0" xfId="0" applyAlignment="1">
      <alignment wrapText="1"/>
    </xf>
    <xf numFmtId="0" fontId="0" fillId="0" borderId="11" xfId="0" applyBorder="1"/>
    <xf numFmtId="0" fontId="0" fillId="0" borderId="12" xfId="0" applyBorder="1"/>
    <xf numFmtId="0" fontId="0" fillId="2" borderId="10" xfId="0" applyFill="1" applyBorder="1"/>
    <xf numFmtId="0" fontId="0" fillId="11" borderId="0" xfId="0" applyFill="1"/>
    <xf numFmtId="0" fontId="0" fillId="6" borderId="3" xfId="0" applyFill="1" applyBorder="1"/>
    <xf numFmtId="0" fontId="0" fillId="6" borderId="0" xfId="0" applyFill="1"/>
    <xf numFmtId="0" fontId="0" fillId="6" borderId="8" xfId="0" applyFill="1" applyBorder="1" applyAlignment="1">
      <alignment horizontal="left"/>
    </xf>
    <xf numFmtId="0" fontId="0" fillId="6" borderId="8" xfId="0" applyFill="1" applyBorder="1"/>
    <xf numFmtId="0" fontId="0" fillId="6" borderId="9" xfId="0" applyFill="1" applyBorder="1"/>
    <xf numFmtId="164" fontId="0" fillId="4" borderId="0" xfId="1" applyNumberFormat="1" applyFont="1" applyFill="1" applyBorder="1" applyProtection="1">
      <protection locked="0"/>
    </xf>
    <xf numFmtId="0" fontId="0" fillId="4" borderId="4" xfId="0" applyFill="1" applyBorder="1" applyAlignment="1">
      <alignment horizontal="center"/>
    </xf>
    <xf numFmtId="0" fontId="0" fillId="4" borderId="6" xfId="0" applyFill="1" applyBorder="1" applyAlignment="1">
      <alignment horizontal="center"/>
    </xf>
    <xf numFmtId="164" fontId="2" fillId="6" borderId="0" xfId="1" applyNumberFormat="1" applyFont="1" applyFill="1" applyBorder="1" applyProtection="1">
      <protection locked="0"/>
    </xf>
    <xf numFmtId="164" fontId="2" fillId="6" borderId="3" xfId="1" applyNumberFormat="1" applyFont="1" applyFill="1" applyBorder="1" applyProtection="1">
      <protection locked="0"/>
    </xf>
    <xf numFmtId="1" fontId="2" fillId="9" borderId="8" xfId="0" applyNumberFormat="1" applyFont="1" applyFill="1" applyBorder="1" applyAlignment="1">
      <alignment horizontal="center"/>
    </xf>
    <xf numFmtId="0" fontId="0" fillId="0" borderId="3" xfId="0" applyBorder="1" applyAlignment="1">
      <alignment vertical="top" wrapText="1"/>
    </xf>
    <xf numFmtId="0" fontId="0" fillId="0" borderId="8" xfId="0" applyBorder="1" applyAlignment="1">
      <alignment vertical="top" wrapText="1"/>
    </xf>
    <xf numFmtId="0" fontId="0" fillId="0" borderId="9" xfId="0" applyBorder="1" applyAlignment="1">
      <alignment vertical="top"/>
    </xf>
    <xf numFmtId="0" fontId="0" fillId="0" borderId="4" xfId="0" applyBorder="1" applyAlignment="1">
      <alignment vertical="top"/>
    </xf>
    <xf numFmtId="0" fontId="0" fillId="0" borderId="6" xfId="0" applyBorder="1" applyAlignment="1">
      <alignment vertical="top"/>
    </xf>
    <xf numFmtId="0" fontId="0" fillId="0" borderId="4" xfId="0" applyBorder="1" applyAlignment="1">
      <alignment vertical="top" wrapText="1"/>
    </xf>
    <xf numFmtId="0" fontId="0" fillId="0" borderId="6" xfId="0" applyBorder="1" applyAlignment="1">
      <alignment vertical="top" wrapText="1"/>
    </xf>
    <xf numFmtId="0" fontId="0" fillId="8" borderId="13" xfId="0" applyFill="1" applyBorder="1" applyAlignment="1">
      <alignment horizontal="left"/>
    </xf>
    <xf numFmtId="0" fontId="0" fillId="8" borderId="14" xfId="0" applyFill="1" applyBorder="1" applyAlignment="1">
      <alignment horizontal="left"/>
    </xf>
    <xf numFmtId="0" fontId="0" fillId="8" borderId="15" xfId="0" applyFill="1" applyBorder="1" applyAlignment="1">
      <alignment horizontal="left"/>
    </xf>
    <xf numFmtId="0" fontId="0" fillId="0" borderId="2" xfId="0" applyBorder="1" applyAlignment="1">
      <alignment horizontal="center" vertical="center" textRotation="90"/>
    </xf>
    <xf numFmtId="0" fontId="0" fillId="0" borderId="5" xfId="0" applyBorder="1" applyAlignment="1">
      <alignment horizontal="center" vertical="center" textRotation="90"/>
    </xf>
    <xf numFmtId="0" fontId="0" fillId="0" borderId="7" xfId="0" applyBorder="1" applyAlignment="1">
      <alignment horizontal="center" vertical="center" textRotation="90"/>
    </xf>
  </cellXfs>
  <cellStyles count="3">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15903</xdr:colOff>
      <xdr:row>0</xdr:row>
      <xdr:rowOff>23856</xdr:rowOff>
    </xdr:from>
    <xdr:ext cx="2158448" cy="535821"/>
    <xdr:pic>
      <xdr:nvPicPr>
        <xdr:cNvPr id="2" name="Imagen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03" y="23856"/>
          <a:ext cx="2158448" cy="535821"/>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tabSelected="1" topLeftCell="A20" workbookViewId="0">
      <selection activeCell="A36" sqref="A36"/>
    </sheetView>
  </sheetViews>
  <sheetFormatPr baseColWidth="10" defaultColWidth="11.42578125" defaultRowHeight="15" x14ac:dyDescent="0.25"/>
  <cols>
    <col min="1" max="1" width="20.140625" bestFit="1" customWidth="1"/>
    <col min="2" max="2" width="15.140625" customWidth="1"/>
    <col min="3" max="3" width="75" customWidth="1"/>
    <col min="4" max="4" width="16.140625" bestFit="1" customWidth="1"/>
    <col min="5" max="5" width="28.7109375" bestFit="1" customWidth="1"/>
    <col min="7" max="7" width="25" customWidth="1"/>
    <col min="8" max="8" width="11.7109375" bestFit="1" customWidth="1"/>
    <col min="9" max="9" width="18.5703125" bestFit="1" customWidth="1"/>
    <col min="10" max="10" width="18.7109375" bestFit="1" customWidth="1"/>
    <col min="11" max="11" width="20" bestFit="1" customWidth="1"/>
    <col min="12" max="12" width="33.42578125" customWidth="1"/>
    <col min="13" max="13" width="22.5703125" bestFit="1" customWidth="1"/>
  </cols>
  <sheetData>
    <row r="1" spans="1:13" ht="20.25" x14ac:dyDescent="0.3">
      <c r="C1" s="1" t="s">
        <v>0</v>
      </c>
    </row>
    <row r="2" spans="1:13" x14ac:dyDescent="0.25">
      <c r="C2" s="2" t="s">
        <v>1</v>
      </c>
      <c r="G2" s="54" t="s">
        <v>2</v>
      </c>
      <c r="H2" s="3" t="s">
        <v>3</v>
      </c>
      <c r="I2" s="3" t="s">
        <v>4</v>
      </c>
      <c r="J2" s="3" t="s">
        <v>5</v>
      </c>
      <c r="K2" s="47" t="s">
        <v>6</v>
      </c>
    </row>
    <row r="3" spans="1:13" x14ac:dyDescent="0.25">
      <c r="C3" s="2" t="s">
        <v>7</v>
      </c>
      <c r="G3" s="8" t="s">
        <v>8</v>
      </c>
      <c r="H3" s="13">
        <f>+B36</f>
        <v>10.8816120906801</v>
      </c>
      <c r="I3" s="53">
        <v>10</v>
      </c>
      <c r="J3" s="53">
        <v>40</v>
      </c>
      <c r="K3" s="53">
        <v>30</v>
      </c>
      <c r="L3" s="60" t="s">
        <v>9</v>
      </c>
    </row>
    <row r="4" spans="1:13" x14ac:dyDescent="0.25">
      <c r="G4" s="20" t="s">
        <v>10</v>
      </c>
      <c r="H4" s="21">
        <f>+H3/$B$7</f>
        <v>0.68010075566750627</v>
      </c>
      <c r="I4" s="21">
        <f>+I3/$B$7</f>
        <v>0.625</v>
      </c>
      <c r="J4" s="21">
        <f>+J3/$B$7</f>
        <v>2.5</v>
      </c>
      <c r="K4" s="51">
        <f>+K3/$B$7</f>
        <v>1.875</v>
      </c>
    </row>
    <row r="5" spans="1:13" x14ac:dyDescent="0.25">
      <c r="G5" s="20" t="s">
        <v>11</v>
      </c>
      <c r="H5" s="21">
        <f t="shared" ref="H5:J5" si="0">+H4/$B$6</f>
        <v>4.2506297229219142E-2</v>
      </c>
      <c r="I5" s="21">
        <f t="shared" si="0"/>
        <v>3.90625E-2</v>
      </c>
      <c r="J5" s="21">
        <f t="shared" si="0"/>
        <v>0.15625</v>
      </c>
      <c r="K5" s="51">
        <f t="shared" ref="K5" si="1">+K4/$B$6</f>
        <v>0.1171875</v>
      </c>
    </row>
    <row r="6" spans="1:13" x14ac:dyDescent="0.25">
      <c r="A6" s="4" t="s">
        <v>12</v>
      </c>
      <c r="B6" s="5">
        <v>16</v>
      </c>
      <c r="C6" s="6" t="s">
        <v>13</v>
      </c>
      <c r="D6" s="7"/>
      <c r="G6" s="8" t="s">
        <v>14</v>
      </c>
      <c r="H6" s="17">
        <f>+$B$32*H3</f>
        <v>10881.612090680101</v>
      </c>
      <c r="I6" s="17">
        <f>+$B$32*I3</f>
        <v>10000</v>
      </c>
      <c r="J6" s="17">
        <f>+$B$32*J3</f>
        <v>40000</v>
      </c>
      <c r="K6" s="49">
        <f>+$B$32*K3</f>
        <v>30000</v>
      </c>
    </row>
    <row r="7" spans="1:13" x14ac:dyDescent="0.25">
      <c r="A7" s="9"/>
      <c r="B7" s="10">
        <v>16</v>
      </c>
      <c r="C7" s="11" t="s">
        <v>15</v>
      </c>
      <c r="D7" s="12"/>
      <c r="G7" s="8" t="s">
        <v>12</v>
      </c>
      <c r="H7" s="16">
        <f t="shared" ref="H7:K7" si="2">+$B$16</f>
        <v>8640</v>
      </c>
      <c r="I7" s="16">
        <f t="shared" si="2"/>
        <v>8640</v>
      </c>
      <c r="J7" s="16">
        <f t="shared" si="2"/>
        <v>8640</v>
      </c>
      <c r="K7" s="48">
        <f t="shared" si="2"/>
        <v>8640</v>
      </c>
    </row>
    <row r="8" spans="1:13" x14ac:dyDescent="0.25">
      <c r="A8" s="9"/>
      <c r="B8" s="14">
        <f>1*D8*B7</f>
        <v>800</v>
      </c>
      <c r="C8" s="11" t="s">
        <v>16</v>
      </c>
      <c r="D8" s="15">
        <v>50</v>
      </c>
      <c r="G8" s="8" t="s">
        <v>17</v>
      </c>
      <c r="H8" s="17">
        <f>+$B$30*H3</f>
        <v>2241.6120906801007</v>
      </c>
      <c r="I8" s="17">
        <f>+$B$30*I3</f>
        <v>2060</v>
      </c>
      <c r="J8" s="17">
        <f>+$B$30*J3</f>
        <v>8240</v>
      </c>
      <c r="K8" s="49">
        <f>+$B$30*K3</f>
        <v>6180</v>
      </c>
    </row>
    <row r="9" spans="1:13" x14ac:dyDescent="0.25">
      <c r="A9" s="9"/>
      <c r="B9" s="14">
        <f>4*D9*B7</f>
        <v>2240</v>
      </c>
      <c r="C9" s="11" t="s">
        <v>18</v>
      </c>
      <c r="D9" s="15">
        <v>35</v>
      </c>
      <c r="G9" s="8" t="s">
        <v>19</v>
      </c>
      <c r="H9" s="16">
        <f t="shared" ref="H9:J9" si="3">+H8+H7</f>
        <v>10881.612090680101</v>
      </c>
      <c r="I9" s="16">
        <f t="shared" si="3"/>
        <v>10700</v>
      </c>
      <c r="J9" s="16">
        <f t="shared" si="3"/>
        <v>16880</v>
      </c>
      <c r="K9" s="48">
        <f t="shared" ref="K9" si="4">+K8+K7</f>
        <v>14820</v>
      </c>
    </row>
    <row r="10" spans="1:13" x14ac:dyDescent="0.25">
      <c r="A10" s="9"/>
      <c r="B10" s="14">
        <f>(+B6-5)*D10*B7</f>
        <v>4400</v>
      </c>
      <c r="C10" s="11" t="s">
        <v>20</v>
      </c>
      <c r="D10" s="15">
        <v>25</v>
      </c>
      <c r="G10" s="8" t="s">
        <v>21</v>
      </c>
      <c r="H10" s="16">
        <f>+H6-H9</f>
        <v>0</v>
      </c>
      <c r="I10" s="16">
        <f>+I6-I9</f>
        <v>-700</v>
      </c>
      <c r="J10" s="16">
        <f>+J6-J9</f>
        <v>23120</v>
      </c>
      <c r="K10" s="48">
        <f>+K6-K9</f>
        <v>15180</v>
      </c>
    </row>
    <row r="11" spans="1:13" x14ac:dyDescent="0.25">
      <c r="A11" s="9"/>
      <c r="B11" s="14">
        <f>+SUM(B8:B10)</f>
        <v>7440</v>
      </c>
      <c r="C11" s="11" t="s">
        <v>22</v>
      </c>
      <c r="D11" s="12"/>
      <c r="G11" s="8" t="s">
        <v>23</v>
      </c>
      <c r="H11" s="19">
        <f t="shared" ref="H11:J11" si="5">+IF(H10&gt;0,H10*0.05,0)</f>
        <v>0</v>
      </c>
      <c r="I11" s="19">
        <f t="shared" si="5"/>
        <v>0</v>
      </c>
      <c r="J11" s="19">
        <f t="shared" si="5"/>
        <v>1156</v>
      </c>
      <c r="K11" s="50">
        <f t="shared" ref="K11" si="6">+IF(K10&gt;0,K10*0.05,0)</f>
        <v>759</v>
      </c>
    </row>
    <row r="12" spans="1:13" x14ac:dyDescent="0.25">
      <c r="A12" s="9"/>
      <c r="B12" s="18">
        <v>600</v>
      </c>
      <c r="C12" s="11" t="s">
        <v>24</v>
      </c>
      <c r="D12" s="12"/>
      <c r="G12" s="8" t="s">
        <v>25</v>
      </c>
      <c r="H12" s="16">
        <f t="shared" ref="H12:J12" si="7">+H10-H11</f>
        <v>0</v>
      </c>
      <c r="I12" s="16">
        <f t="shared" si="7"/>
        <v>-700</v>
      </c>
      <c r="J12" s="16">
        <f t="shared" si="7"/>
        <v>21964</v>
      </c>
      <c r="K12" s="48">
        <f t="shared" ref="K12" si="8">+K10-K11</f>
        <v>14421</v>
      </c>
    </row>
    <row r="13" spans="1:13" x14ac:dyDescent="0.25">
      <c r="A13" s="9"/>
      <c r="B13" s="18">
        <v>600</v>
      </c>
      <c r="C13" s="11" t="s">
        <v>26</v>
      </c>
      <c r="D13" s="12"/>
      <c r="G13" s="8" t="s">
        <v>27</v>
      </c>
      <c r="H13" s="16">
        <f>+H12/($H$18+$H$19)+$H$27</f>
        <v>625</v>
      </c>
      <c r="I13" s="16">
        <f>+I12/($H$18+$H$19)+$H$27</f>
        <v>603.125</v>
      </c>
      <c r="J13" s="16">
        <f>+J12/($H$18+$H$19)+$H$27</f>
        <v>1311.375</v>
      </c>
      <c r="K13" s="48">
        <f>+K12/($H$18+$H$19)+$H$27</f>
        <v>1075.65625</v>
      </c>
    </row>
    <row r="14" spans="1:13" x14ac:dyDescent="0.25">
      <c r="A14" s="9"/>
      <c r="B14" s="18">
        <v>0</v>
      </c>
      <c r="C14" s="11" t="s">
        <v>28</v>
      </c>
      <c r="D14" s="12"/>
      <c r="G14" s="8" t="s">
        <v>29</v>
      </c>
      <c r="H14" s="28">
        <f>(H13/$H$27)-1</f>
        <v>0</v>
      </c>
      <c r="I14" s="28">
        <f>(I13/$H$27)-1</f>
        <v>-3.5000000000000031E-2</v>
      </c>
      <c r="J14" s="28">
        <f>(J13/$H$27)-1</f>
        <v>1.0981999999999998</v>
      </c>
      <c r="K14" s="52">
        <f t="shared" ref="K14" si="9">(K13/$H$27)-1</f>
        <v>0.72104999999999997</v>
      </c>
      <c r="L14" s="29"/>
    </row>
    <row r="15" spans="1:13" x14ac:dyDescent="0.25">
      <c r="A15" s="9"/>
      <c r="B15" s="18">
        <v>0</v>
      </c>
      <c r="C15" s="11" t="s">
        <v>30</v>
      </c>
      <c r="D15" s="12"/>
    </row>
    <row r="16" spans="1:13" x14ac:dyDescent="0.25">
      <c r="A16" s="22"/>
      <c r="B16" s="23">
        <f>+SUM(B11:B15)</f>
        <v>8640</v>
      </c>
      <c r="C16" s="24" t="s">
        <v>31</v>
      </c>
      <c r="D16" s="25"/>
      <c r="G16" t="s">
        <v>32</v>
      </c>
      <c r="J16" s="29"/>
      <c r="K16" s="29"/>
      <c r="L16" s="29"/>
      <c r="M16" s="29"/>
    </row>
    <row r="17" spans="1:8" x14ac:dyDescent="0.25">
      <c r="G17" s="33" t="s">
        <v>33</v>
      </c>
      <c r="H17" s="34">
        <f>+H3</f>
        <v>10.8816120906801</v>
      </c>
    </row>
    <row r="18" spans="1:8" x14ac:dyDescent="0.25">
      <c r="D18" t="s">
        <v>34</v>
      </c>
      <c r="E18" t="s">
        <v>35</v>
      </c>
      <c r="G18" s="33" t="s">
        <v>36</v>
      </c>
      <c r="H18" s="19">
        <f>+$B$6</f>
        <v>16</v>
      </c>
    </row>
    <row r="19" spans="1:8" x14ac:dyDescent="0.25">
      <c r="A19" s="26" t="s">
        <v>37</v>
      </c>
      <c r="B19" s="70">
        <f t="shared" ref="B19:B24" si="10">IF(D19&gt;0.001,D19*E19,0)/40</f>
        <v>43.75</v>
      </c>
      <c r="C19" s="61" t="s">
        <v>69</v>
      </c>
      <c r="D19" s="27">
        <v>70</v>
      </c>
      <c r="E19" s="67">
        <v>25</v>
      </c>
      <c r="G19" s="33" t="s">
        <v>38</v>
      </c>
      <c r="H19" s="19">
        <f>+H18</f>
        <v>16</v>
      </c>
    </row>
    <row r="20" spans="1:8" x14ac:dyDescent="0.25">
      <c r="A20" s="30"/>
      <c r="B20" s="69">
        <f t="shared" si="10"/>
        <v>28.5</v>
      </c>
      <c r="C20" s="62" t="s">
        <v>70</v>
      </c>
      <c r="D20" s="66">
        <v>95</v>
      </c>
      <c r="E20" s="68">
        <v>12</v>
      </c>
      <c r="G20" s="33" t="s">
        <v>39</v>
      </c>
      <c r="H20" s="16">
        <f>+H8</f>
        <v>2241.6120906801007</v>
      </c>
    </row>
    <row r="21" spans="1:8" x14ac:dyDescent="0.25">
      <c r="A21" s="30"/>
      <c r="B21" s="69">
        <f t="shared" si="10"/>
        <v>16.875</v>
      </c>
      <c r="C21" s="62" t="s">
        <v>71</v>
      </c>
      <c r="D21" s="66">
        <v>15</v>
      </c>
      <c r="E21" s="68">
        <v>45</v>
      </c>
      <c r="G21" s="33" t="s">
        <v>12</v>
      </c>
      <c r="H21" s="16">
        <f>+$B$16</f>
        <v>8640</v>
      </c>
    </row>
    <row r="22" spans="1:8" x14ac:dyDescent="0.25">
      <c r="A22" s="30"/>
      <c r="B22" s="69">
        <f t="shared" si="10"/>
        <v>75</v>
      </c>
      <c r="C22" s="62" t="s">
        <v>72</v>
      </c>
      <c r="D22" s="66">
        <v>150</v>
      </c>
      <c r="E22" s="68">
        <v>20</v>
      </c>
      <c r="G22" s="33"/>
      <c r="H22" s="16"/>
    </row>
    <row r="23" spans="1:8" x14ac:dyDescent="0.25">
      <c r="A23" s="30"/>
      <c r="B23" s="69">
        <f t="shared" si="10"/>
        <v>37.5</v>
      </c>
      <c r="C23" s="62" t="s">
        <v>73</v>
      </c>
      <c r="D23" s="66">
        <v>100</v>
      </c>
      <c r="E23" s="68">
        <v>15</v>
      </c>
      <c r="G23" s="33"/>
      <c r="H23" s="16"/>
    </row>
    <row r="24" spans="1:8" x14ac:dyDescent="0.25">
      <c r="A24" s="30"/>
      <c r="B24" s="69">
        <f t="shared" si="10"/>
        <v>16.875</v>
      </c>
      <c r="C24" s="62" t="s">
        <v>74</v>
      </c>
      <c r="D24" s="18">
        <v>15</v>
      </c>
      <c r="E24" s="68">
        <v>45</v>
      </c>
      <c r="G24" s="33" t="s">
        <v>40</v>
      </c>
      <c r="H24" s="16">
        <v>20000</v>
      </c>
    </row>
    <row r="25" spans="1:8" x14ac:dyDescent="0.25">
      <c r="A25" s="30"/>
      <c r="B25" s="69">
        <f>IF(D25&gt;0.001,D25*E25,0)</f>
        <v>200</v>
      </c>
      <c r="C25" s="62" t="s">
        <v>82</v>
      </c>
      <c r="D25" s="18">
        <v>50</v>
      </c>
      <c r="E25" s="68">
        <v>4</v>
      </c>
      <c r="G25" s="33"/>
      <c r="H25" s="16"/>
    </row>
    <row r="26" spans="1:8" x14ac:dyDescent="0.25">
      <c r="A26" s="30"/>
      <c r="B26" s="69">
        <f>IF(D26&gt;0.001,D26*E26,0)</f>
        <v>200</v>
      </c>
      <c r="C26" s="62" t="s">
        <v>81</v>
      </c>
      <c r="D26" s="18">
        <v>50</v>
      </c>
      <c r="E26" s="68">
        <v>4</v>
      </c>
      <c r="G26" s="33"/>
      <c r="H26" s="16"/>
    </row>
    <row r="27" spans="1:8" x14ac:dyDescent="0.25">
      <c r="A27" s="30"/>
      <c r="B27" s="31">
        <v>0.1</v>
      </c>
      <c r="C27" s="62" t="s">
        <v>41</v>
      </c>
      <c r="D27" s="62"/>
      <c r="E27" s="32"/>
      <c r="G27" s="33" t="s">
        <v>42</v>
      </c>
      <c r="H27" s="17">
        <f>+H24/(H19+H18)</f>
        <v>625</v>
      </c>
    </row>
    <row r="28" spans="1:8" x14ac:dyDescent="0.25">
      <c r="A28" s="30"/>
      <c r="B28" s="31">
        <v>0</v>
      </c>
      <c r="C28" s="62" t="s">
        <v>43</v>
      </c>
      <c r="D28" s="62"/>
      <c r="E28" s="32"/>
    </row>
    <row r="29" spans="1:8" x14ac:dyDescent="0.25">
      <c r="A29" s="30"/>
      <c r="B29" s="18">
        <v>0</v>
      </c>
      <c r="C29" s="62" t="s">
        <v>44</v>
      </c>
      <c r="D29" s="62"/>
      <c r="E29" s="32"/>
      <c r="G29" t="s">
        <v>45</v>
      </c>
    </row>
    <row r="30" spans="1:8" x14ac:dyDescent="0.25">
      <c r="A30" s="35"/>
      <c r="B30" s="36">
        <f>+B19+(B32*B27)+(B28*B32)+B29+B20+B21+B24</f>
        <v>206</v>
      </c>
      <c r="C30" s="63" t="s">
        <v>37</v>
      </c>
      <c r="D30" s="64"/>
      <c r="E30" s="65"/>
      <c r="G30" t="s">
        <v>46</v>
      </c>
    </row>
    <row r="31" spans="1:8" x14ac:dyDescent="0.25">
      <c r="G31" t="s">
        <v>47</v>
      </c>
    </row>
    <row r="32" spans="1:8" x14ac:dyDescent="0.25">
      <c r="A32" s="37" t="s">
        <v>48</v>
      </c>
      <c r="B32" s="38">
        <v>1000</v>
      </c>
      <c r="C32" s="79" t="s">
        <v>49</v>
      </c>
      <c r="D32" s="80"/>
      <c r="E32" s="81"/>
      <c r="G32" t="s">
        <v>50</v>
      </c>
    </row>
    <row r="33" spans="1:7" x14ac:dyDescent="0.25">
      <c r="G33" t="s">
        <v>51</v>
      </c>
    </row>
    <row r="34" spans="1:7" x14ac:dyDescent="0.25">
      <c r="A34" s="39" t="s">
        <v>52</v>
      </c>
      <c r="B34" s="40">
        <f>+B16</f>
        <v>8640</v>
      </c>
      <c r="C34" s="41" t="s">
        <v>12</v>
      </c>
    </row>
    <row r="35" spans="1:7" x14ac:dyDescent="0.25">
      <c r="A35" s="42" t="s">
        <v>53</v>
      </c>
      <c r="B35" s="43">
        <f>+B32-B30</f>
        <v>794</v>
      </c>
      <c r="C35" s="44" t="s">
        <v>54</v>
      </c>
    </row>
    <row r="36" spans="1:7" x14ac:dyDescent="0.25">
      <c r="A36" s="45"/>
      <c r="B36" s="71">
        <f>+B34/B35</f>
        <v>10.8816120906801</v>
      </c>
      <c r="C36" s="46" t="s">
        <v>55</v>
      </c>
    </row>
    <row r="38" spans="1:7" x14ac:dyDescent="0.25">
      <c r="A38" t="s">
        <v>56</v>
      </c>
    </row>
    <row r="39" spans="1:7" x14ac:dyDescent="0.25">
      <c r="A39" t="s">
        <v>57</v>
      </c>
    </row>
    <row r="40" spans="1:7" x14ac:dyDescent="0.25">
      <c r="A40" t="s">
        <v>58</v>
      </c>
    </row>
    <row r="42" spans="1:7" x14ac:dyDescent="0.25">
      <c r="A42" t="s">
        <v>59</v>
      </c>
    </row>
  </sheetData>
  <mergeCells count="1">
    <mergeCell ref="C32:E32"/>
  </mergeCells>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C1" sqref="C1"/>
    </sheetView>
  </sheetViews>
  <sheetFormatPr baseColWidth="10" defaultColWidth="11.42578125" defaultRowHeight="15" x14ac:dyDescent="0.25"/>
  <cols>
    <col min="2" max="2" width="20.28515625" customWidth="1"/>
    <col min="3" max="3" width="123.140625" customWidth="1"/>
  </cols>
  <sheetData>
    <row r="1" spans="1:3" x14ac:dyDescent="0.25">
      <c r="A1" s="59"/>
      <c r="B1" s="57" t="s">
        <v>60</v>
      </c>
      <c r="C1" s="58" t="s">
        <v>61</v>
      </c>
    </row>
    <row r="2" spans="1:3" ht="45" x14ac:dyDescent="0.25">
      <c r="A2" s="82" t="s">
        <v>62</v>
      </c>
      <c r="B2" s="72" t="s">
        <v>63</v>
      </c>
      <c r="C2" s="77" t="s">
        <v>78</v>
      </c>
    </row>
    <row r="3" spans="1:3" ht="45" x14ac:dyDescent="0.25">
      <c r="A3" s="83"/>
      <c r="B3" s="56" t="s">
        <v>64</v>
      </c>
      <c r="C3" s="76" t="s">
        <v>77</v>
      </c>
    </row>
    <row r="4" spans="1:3" ht="64.5" customHeight="1" x14ac:dyDescent="0.25">
      <c r="A4" s="84"/>
      <c r="B4" s="73" t="s">
        <v>65</v>
      </c>
      <c r="C4" s="74" t="s">
        <v>80</v>
      </c>
    </row>
    <row r="5" spans="1:3" ht="30" x14ac:dyDescent="0.25">
      <c r="A5" s="82" t="s">
        <v>32</v>
      </c>
      <c r="B5" s="55" t="s">
        <v>66</v>
      </c>
      <c r="C5" s="75" t="s">
        <v>76</v>
      </c>
    </row>
    <row r="6" spans="1:3" ht="45" x14ac:dyDescent="0.25">
      <c r="A6" s="83"/>
      <c r="B6" s="56" t="s">
        <v>67</v>
      </c>
      <c r="C6" s="78" t="s">
        <v>79</v>
      </c>
    </row>
    <row r="7" spans="1:3" ht="45" x14ac:dyDescent="0.25">
      <c r="A7" s="84"/>
      <c r="B7" s="73" t="s">
        <v>68</v>
      </c>
      <c r="C7" s="74" t="s">
        <v>75</v>
      </c>
    </row>
  </sheetData>
  <mergeCells count="2">
    <mergeCell ref="A2:A4"/>
    <mergeCell ref="A5:A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Cálculo</vt:lpstr>
      <vt:lpstr>Justificación</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guadalupe joao</cp:lastModifiedBy>
  <cp:revision/>
  <dcterms:created xsi:type="dcterms:W3CDTF">2021-01-12T19:33:14Z</dcterms:created>
  <dcterms:modified xsi:type="dcterms:W3CDTF">2021-06-18T20:26:48Z</dcterms:modified>
  <cp:category/>
  <cp:contentStatus/>
</cp:coreProperties>
</file>