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Martina\Documents\"/>
    </mc:Choice>
  </mc:AlternateContent>
  <xr:revisionPtr revIDLastSave="0" documentId="8_{381BFBDC-A450-458D-8A75-DBB1EB8765C5}" xr6:coauthVersionLast="47" xr6:coauthVersionMax="47" xr10:uidLastSave="{00000000-0000-0000-0000-000000000000}"/>
  <bookViews>
    <workbookView xWindow="-110" yWindow="-110" windowWidth="19420" windowHeight="10420" xr2:uid="{00000000-000D-0000-FFFF-FFFF00000000}"/>
  </bookViews>
  <sheets>
    <sheet name="Cálculo" sheetId="1" r:id="rId1"/>
    <sheet name="Justificación"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B28" i="1"/>
  <c r="B8" i="1" l="1"/>
  <c r="B33" i="1" l="1"/>
  <c r="K4" i="1"/>
  <c r="K5" i="1" s="1"/>
  <c r="K6" i="1"/>
  <c r="H18" i="1" l="1"/>
  <c r="B10" i="1"/>
  <c r="B9" i="1"/>
  <c r="B11" i="1" l="1"/>
  <c r="B16" i="1" s="1"/>
  <c r="I7" i="1" s="1"/>
  <c r="K8" i="1"/>
  <c r="J7" i="1" l="1"/>
  <c r="B32" i="1"/>
  <c r="B34" i="1" s="1"/>
  <c r="H3" i="1" s="1"/>
  <c r="K7" i="1"/>
  <c r="K9" i="1" s="1"/>
  <c r="K10" i="1" s="1"/>
  <c r="K11" i="1" s="1"/>
  <c r="K12" i="1" s="1"/>
  <c r="H7" i="1"/>
  <c r="H21" i="1"/>
  <c r="I8" i="1" l="1"/>
  <c r="I9" i="1" s="1"/>
  <c r="H17" i="1"/>
  <c r="H8" i="1"/>
  <c r="H24" i="1" s="1"/>
  <c r="H25" i="1" s="1"/>
  <c r="K13" i="1" s="1"/>
  <c r="K14" i="1" s="1"/>
  <c r="H4" i="1"/>
  <c r="H5" i="1" s="1"/>
  <c r="J6" i="1"/>
  <c r="H6" i="1"/>
  <c r="I4" i="1" l="1"/>
  <c r="I5" i="1" s="1"/>
  <c r="I6" i="1"/>
  <c r="I10" i="1" s="1"/>
  <c r="J8" i="1"/>
  <c r="J9" i="1" s="1"/>
  <c r="J10" i="1" s="1"/>
  <c r="J11" i="1" s="1"/>
  <c r="J12" i="1" s="1"/>
  <c r="J13" i="1" s="1"/>
  <c r="J14" i="1" s="1"/>
  <c r="J4" i="1"/>
  <c r="J5" i="1" s="1"/>
  <c r="H9" i="1"/>
  <c r="H10" i="1" s="1"/>
  <c r="H11" i="1" s="1"/>
  <c r="H12" i="1" s="1"/>
  <c r="H13" i="1" s="1"/>
  <c r="H14" i="1" s="1"/>
  <c r="I11" i="1" l="1"/>
  <c r="I12" i="1" s="1"/>
  <c r="I13" i="1" s="1"/>
  <c r="I14" i="1" s="1"/>
</calcChain>
</file>

<file path=xl/sharedStrings.xml><?xml version="1.0" encoding="utf-8"?>
<sst xmlns="http://schemas.openxmlformats.org/spreadsheetml/2006/main" count="90" uniqueCount="85">
  <si>
    <t>Proyección Financiera</t>
  </si>
  <si>
    <t>Las celdas en rojo no se editan ya que se calculan automáticamente</t>
  </si>
  <si>
    <t>Escenarios:</t>
  </si>
  <si>
    <t>Escenario PE</t>
  </si>
  <si>
    <t>Escenario Pesimista</t>
  </si>
  <si>
    <t>Escenario Optimista</t>
  </si>
  <si>
    <t>Escenario Proyectado</t>
  </si>
  <si>
    <t>Las celdas pintadas en verde son las que debés completar</t>
  </si>
  <si>
    <t>Unidades Objetivo</t>
  </si>
  <si>
    <t>Poner Q unidades de los escenarios</t>
  </si>
  <si>
    <t>Unidades/Módulo</t>
  </si>
  <si>
    <t>Unidades/Módulo/Persona</t>
  </si>
  <si>
    <t>Costos Fijos</t>
  </si>
  <si>
    <t>Estudiantes Totales</t>
  </si>
  <si>
    <t>Ingresos</t>
  </si>
  <si>
    <t>Módulos</t>
  </si>
  <si>
    <t>Sueldo Director General</t>
  </si>
  <si>
    <t>Costos Variables</t>
  </si>
  <si>
    <t>Sueldos Directores</t>
  </si>
  <si>
    <t>Costos Totales</t>
  </si>
  <si>
    <t>Salarios</t>
  </si>
  <si>
    <t>Ganancia antes de Impuestos</t>
  </si>
  <si>
    <t>Total Sueldos y Salarios</t>
  </si>
  <si>
    <t>Impuestos</t>
  </si>
  <si>
    <t>Stand ferias / Publicidad</t>
  </si>
  <si>
    <t>Resultado Proyectado</t>
  </si>
  <si>
    <t>Movilidad eventos extra áulicos del programa</t>
  </si>
  <si>
    <t>Valor de Acción Proyectada</t>
  </si>
  <si>
    <t>Herramientas</t>
  </si>
  <si>
    <t>Rentabilidad Proyectada</t>
  </si>
  <si>
    <t>Otros (impresiones, premios, etc.)</t>
  </si>
  <si>
    <t>Total Costos Fijos</t>
  </si>
  <si>
    <t>Capitalización:</t>
  </si>
  <si>
    <t>Objetivo = PE</t>
  </si>
  <si>
    <t>$ costo unitario</t>
  </si>
  <si>
    <t>Q a usar del insumo por producto</t>
  </si>
  <si>
    <t>Acciones Internas</t>
  </si>
  <si>
    <t>Costo Variable Unitario</t>
  </si>
  <si>
    <t>Acciones Externas</t>
  </si>
  <si>
    <t>Costos Variables (al PE)</t>
  </si>
  <si>
    <t>Total Capital Inicial (PE)</t>
  </si>
  <si>
    <t>Comisión por venta</t>
  </si>
  <si>
    <t>Valor de Acción</t>
  </si>
  <si>
    <t>Costos asociados a la cobranza de venta unitaria (Mercado Pago, Posnet, Tarjetas, etc.)</t>
  </si>
  <si>
    <t>Costos asociados a distribución y entrega unitaria</t>
  </si>
  <si>
    <t>Supuestos de este cálculo de desarrollo de capital inicial:</t>
  </si>
  <si>
    <t>cantidad de acciones emitidas = el doble que la cantidad de miembros de tu emprendimiento</t>
  </si>
  <si>
    <t>capital inicial = para cubrir el total de tus costos fijos + los costos variables hasta alcanzar PE (para después reinvertir para seguir produciendo)</t>
  </si>
  <si>
    <t>Precio</t>
  </si>
  <si>
    <t>No puede ser menor al costo variable unitario, debe contemplar margen para costos fijos + % de ganancia + riesgos</t>
  </si>
  <si>
    <t>*si querés, podés modificar cualquiera de estos supuestos</t>
  </si>
  <si>
    <t>**ver también el cálculo que se desprende en el SGME como sugerencia de valor de acción</t>
  </si>
  <si>
    <t>Punto de Equilibrio</t>
  </si>
  <si>
    <t>(Qe)</t>
  </si>
  <si>
    <t>Contribución Marginal Unitaria (Precio - CVU)</t>
  </si>
  <si>
    <t>Unidades (CF/CMU)</t>
  </si>
  <si>
    <t>Qe = cantidades en las mis Costos Totales son Iguales a mis Ingresos</t>
  </si>
  <si>
    <t>Por debajo de las Qe estaremos en zona de Pérdidas</t>
  </si>
  <si>
    <t xml:space="preserve">Por encima de las Qe estaremos en zona de Ganacias </t>
  </si>
  <si>
    <t>Si entendés que los márgenes de ganancias, los escenarios de producción y/o ventas no son los deseados, podés subir el precio, bajar los costos o aumentar tu objetivo de ventas</t>
  </si>
  <si>
    <t>Preguntas</t>
  </si>
  <si>
    <t>Respuestas</t>
  </si>
  <si>
    <t>Escenario objetivo:</t>
  </si>
  <si>
    <t>1- ¿Por qué elegiste ese objetivo de ventas/producción?</t>
  </si>
  <si>
    <t>2- ¿Cómo vas a hacer para alcanzar esas ventas?</t>
  </si>
  <si>
    <t>3- ¿Cómo vas a hacer para producir esa cantidad en el tiempo determinado?</t>
  </si>
  <si>
    <t>1- ¿Por qué elegiste ese capital incial?</t>
  </si>
  <si>
    <t>2- ¿Por qué elegiste vender esa cantidad de acciones?</t>
  </si>
  <si>
    <t>3- ¿En qué módulo/s del programa van a reinvertir y por qué?</t>
  </si>
  <si>
    <t>-</t>
  </si>
  <si>
    <t>$ 10.7</t>
  </si>
  <si>
    <t>$ 13.40</t>
  </si>
  <si>
    <t>$ 3.00</t>
  </si>
  <si>
    <t>Filamento impresora colores (500gr)</t>
  </si>
  <si>
    <t>Filamento impresora b/n (1kg)(costos de este insumo por unidad producida)</t>
  </si>
  <si>
    <t>Argollas (colgantes) del dije</t>
  </si>
  <si>
    <t>Packaging</t>
  </si>
  <si>
    <t>Sticker con logo</t>
  </si>
  <si>
    <t>Impresiones (instrucciones - agradecimiento)</t>
  </si>
  <si>
    <t>Elegimos ese objetivo de producción porque nos parece perfectamente posible teniendo en cuenta la cantidad de gente involucrada en la producción y venta dentro del proyecto, y además  sentimos que la rentabilidad proyectada a partir de esa cantidad de productos es muy buena, a parte de ser atractiva para quien esté interesado en el proyecto que estamos realizando.</t>
  </si>
  <si>
    <t xml:space="preserve">Para alcanzar nuestro objetivo e incluso sobrepasarlo, aproximadamente cada integrante de nuestro equipo debería realizar una venta semanal, cosa que nos parece perfectamente alcanzable, más que nada través de publicidad en las redes sociales y hacia las personas que conocemos, mostrando nuestro producto y sus beneficios. </t>
  </si>
  <si>
    <t>La producción de nuestro producto por unidad toma aproximadamente 40 minutos, lo que significa que por día se pueden producir aproximadamente 30 de los mismos. En menos de dos semanas podríamos haber terminado de producir la cantidad que tenemos proyectada a vender, habiendo un margen muy grande para realizar más productos.</t>
  </si>
  <si>
    <t xml:space="preserve">Elegimos ese capital incial porque cubre todos los gastos fijos establecidos, además de los gastos para producir una cantidad base de productos con cuyas ventas ya recuperaríamos los gastos. </t>
  </si>
  <si>
    <t>Nos parece una cantidad alzanzable de acciones para vender, a un precio atractivo y razonable, siendo este menor al precio que pensamos ponerle al producto cuando comencemos a vender.</t>
  </si>
  <si>
    <t>En los módulos post-auditoría y pre-feria de emprendimientos, pues es cuando más vamos a saber qué mejoras podemos aplicar con respecto a nuestro producto y la experiencia del usuario, y reinvertir orientándonos hacia esas mejoras.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</si>
</sst>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quot;$&quot;* #,##0.00_-;\-&quot;$&quot;* #,##0.00_-;_-&quot;$&quot;* &quot;-&quot;??_-;_-@_-"/>
    <numFmt numFmtId="165" formatCode="_-&quot;$&quot;* #,##0_-;\-&quot;$&quot;* #,##0_-;_-&quot;$&quot;* &quot;-&quot;??_-;_-@_-"/>
  </numFmts>
  <fonts count="6" x14ac:knownFonts="1">
    <font>
      <sz val="11"/>
      <color theme="1"/>
      <name val="Calibri"/>
      <family val="2"/>
      <scheme val="minor"/>
    </font>
    <font>
      <sz val="11"/>
      <color theme="1"/>
      <name val="Calibri"/>
      <family val="2"/>
      <scheme val="minor"/>
    </font>
    <font>
      <sz val="11"/>
      <color rgb="FFFF0000"/>
      <name val="Calibri"/>
      <family val="2"/>
      <scheme val="minor"/>
    </font>
    <font>
      <b/>
      <sz val="16"/>
      <color theme="9"/>
      <name val="Helvetica"/>
    </font>
    <font>
      <sz val="11"/>
      <color theme="9"/>
      <name val="Helvetica"/>
    </font>
    <font>
      <sz val="11"/>
      <name val="Calibri"/>
      <family val="2"/>
      <scheme val="minor"/>
    </font>
  </fonts>
  <fills count="13">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70AD4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0" borderId="0" xfId="0" applyFont="1" applyAlignment="1">
      <alignment horizontal="right"/>
    </xf>
    <xf numFmtId="0" fontId="4" fillId="0" borderId="0" xfId="0" applyFont="1" applyAlignment="1">
      <alignment horizontal="right"/>
    </xf>
    <xf numFmtId="0" fontId="0" fillId="2" borderId="1" xfId="0" applyFill="1" applyBorder="1" applyAlignment="1">
      <alignment horizontal="right"/>
    </xf>
    <xf numFmtId="0" fontId="0" fillId="3" borderId="2" xfId="0" applyFill="1" applyBorder="1"/>
    <xf numFmtId="0" fontId="0" fillId="4" borderId="3" xfId="0" applyFill="1" applyBorder="1" applyProtection="1">
      <protection locked="0"/>
    </xf>
    <xf numFmtId="0" fontId="0" fillId="3" borderId="3" xfId="0" applyFill="1" applyBorder="1"/>
    <xf numFmtId="0" fontId="0" fillId="3" borderId="4" xfId="0" applyFill="1" applyBorder="1"/>
    <xf numFmtId="0" fontId="0" fillId="5" borderId="1" xfId="0" applyFill="1" applyBorder="1"/>
    <xf numFmtId="0" fontId="0" fillId="3" borderId="5" xfId="0" applyFill="1" applyBorder="1"/>
    <xf numFmtId="0" fontId="0" fillId="4" borderId="0" xfId="0" applyFill="1" applyProtection="1">
      <protection locked="0"/>
    </xf>
    <xf numFmtId="0" fontId="0" fillId="3" borderId="0" xfId="0" applyFill="1"/>
    <xf numFmtId="0" fontId="0" fillId="3" borderId="6" xfId="0" applyFill="1" applyBorder="1"/>
    <xf numFmtId="1" fontId="2" fillId="5" borderId="1" xfId="0" applyNumberFormat="1" applyFont="1" applyFill="1" applyBorder="1"/>
    <xf numFmtId="165" fontId="2" fillId="3" borderId="0" xfId="1" applyNumberFormat="1" applyFont="1" applyFill="1" applyBorder="1" applyProtection="1"/>
    <xf numFmtId="165" fontId="0" fillId="4" borderId="6" xfId="1" applyNumberFormat="1" applyFont="1" applyFill="1" applyBorder="1" applyProtection="1">
      <protection locked="0"/>
    </xf>
    <xf numFmtId="165" fontId="2" fillId="0" borderId="1" xfId="0" applyNumberFormat="1" applyFont="1" applyBorder="1"/>
    <xf numFmtId="165" fontId="2" fillId="0" borderId="1" xfId="1" applyNumberFormat="1" applyFont="1" applyBorder="1" applyProtection="1"/>
    <xf numFmtId="165" fontId="0" fillId="4" borderId="0" xfId="1" applyNumberFormat="1" applyFont="1" applyFill="1" applyBorder="1" applyProtection="1">
      <protection locked="0"/>
    </xf>
    <xf numFmtId="0" fontId="2" fillId="0" borderId="1" xfId="0" applyFont="1" applyBorder="1"/>
    <xf numFmtId="2" fontId="0" fillId="5" borderId="1" xfId="0" applyNumberFormat="1" applyFill="1" applyBorder="1"/>
    <xf numFmtId="2" fontId="2" fillId="0" borderId="1" xfId="0" applyNumberFormat="1" applyFont="1" applyBorder="1"/>
    <xf numFmtId="0" fontId="0" fillId="3" borderId="7" xfId="0" applyFill="1" applyBorder="1"/>
    <xf numFmtId="165" fontId="2" fillId="3" borderId="8" xfId="1" applyNumberFormat="1" applyFont="1" applyFill="1" applyBorder="1" applyProtection="1"/>
    <xf numFmtId="0" fontId="0" fillId="3" borderId="8" xfId="0" applyFill="1" applyBorder="1"/>
    <xf numFmtId="0" fontId="0" fillId="3" borderId="9" xfId="0" applyFill="1" applyBorder="1"/>
    <xf numFmtId="0" fontId="0" fillId="6" borderId="2" xfId="0" applyFill="1" applyBorder="1"/>
    <xf numFmtId="9" fontId="2" fillId="0" borderId="1" xfId="2" applyFont="1" applyBorder="1" applyProtection="1"/>
    <xf numFmtId="9" fontId="0" fillId="0" borderId="0" xfId="2" applyFont="1" applyProtection="1"/>
    <xf numFmtId="0" fontId="0" fillId="6" borderId="5" xfId="0" applyFill="1" applyBorder="1"/>
    <xf numFmtId="9" fontId="0" fillId="4" borderId="0" xfId="2" applyFont="1" applyFill="1" applyBorder="1" applyProtection="1">
      <protection locked="0"/>
    </xf>
    <xf numFmtId="0" fontId="0" fillId="6" borderId="6" xfId="0" applyFill="1" applyBorder="1"/>
    <xf numFmtId="0" fontId="0" fillId="7" borderId="1" xfId="0" applyFill="1" applyBorder="1"/>
    <xf numFmtId="1" fontId="2" fillId="0" borderId="1" xfId="0" applyNumberFormat="1" applyFont="1" applyBorder="1"/>
    <xf numFmtId="0" fontId="0" fillId="6" borderId="7" xfId="0" applyFill="1" applyBorder="1"/>
    <xf numFmtId="165" fontId="2" fillId="6" borderId="8" xfId="1" applyNumberFormat="1" applyFont="1" applyFill="1" applyBorder="1" applyProtection="1"/>
    <xf numFmtId="0" fontId="0" fillId="8" borderId="10" xfId="0" applyFill="1" applyBorder="1"/>
    <xf numFmtId="165" fontId="0" fillId="4" borderId="11" xfId="1" applyNumberFormat="1" applyFont="1" applyFill="1" applyBorder="1" applyProtection="1">
      <protection locked="0"/>
    </xf>
    <xf numFmtId="0" fontId="0" fillId="9" borderId="2" xfId="0" applyFill="1" applyBorder="1"/>
    <xf numFmtId="165" fontId="2" fillId="9" borderId="11" xfId="0" applyNumberFormat="1" applyFont="1" applyFill="1" applyBorder="1"/>
    <xf numFmtId="0" fontId="0" fillId="9" borderId="12" xfId="0" applyFill="1" applyBorder="1" applyAlignment="1">
      <alignment horizontal="left"/>
    </xf>
    <xf numFmtId="0" fontId="0" fillId="9" borderId="5" xfId="0" applyFill="1" applyBorder="1"/>
    <xf numFmtId="165" fontId="2" fillId="9" borderId="0" xfId="0" applyNumberFormat="1" applyFont="1" applyFill="1"/>
    <xf numFmtId="0" fontId="0" fillId="9" borderId="6" xfId="0" applyFill="1" applyBorder="1" applyAlignment="1">
      <alignment horizontal="left"/>
    </xf>
    <xf numFmtId="0" fontId="0" fillId="9" borderId="7" xfId="0" applyFill="1" applyBorder="1"/>
    <xf numFmtId="0" fontId="0" fillId="9" borderId="9" xfId="0" applyFill="1" applyBorder="1"/>
    <xf numFmtId="0" fontId="0" fillId="10" borderId="1" xfId="0" applyFill="1" applyBorder="1" applyAlignment="1">
      <alignment horizontal="right"/>
    </xf>
    <xf numFmtId="165" fontId="2" fillId="10" borderId="1" xfId="0" applyNumberFormat="1" applyFont="1" applyFill="1" applyBorder="1"/>
    <xf numFmtId="165" fontId="2" fillId="10" borderId="1" xfId="1" applyNumberFormat="1" applyFont="1" applyFill="1" applyBorder="1" applyProtection="1"/>
    <xf numFmtId="0" fontId="2" fillId="10" borderId="1" xfId="0" applyFont="1" applyFill="1" applyBorder="1"/>
    <xf numFmtId="2" fontId="2" fillId="10" borderId="1" xfId="0" applyNumberFormat="1" applyFont="1" applyFill="1" applyBorder="1"/>
    <xf numFmtId="9" fontId="2" fillId="10" borderId="1" xfId="2" applyFont="1" applyFill="1" applyBorder="1" applyProtection="1"/>
    <xf numFmtId="1" fontId="5" fillId="11" borderId="1" xfId="0" applyNumberFormat="1" applyFont="1" applyFill="1" applyBorder="1"/>
    <xf numFmtId="0" fontId="0" fillId="2" borderId="1" xfId="0" applyFill="1" applyBorder="1" applyAlignment="1">
      <alignment horizontal="left"/>
    </xf>
    <xf numFmtId="0" fontId="0" fillId="0" borderId="3" xfId="0" applyBorder="1" applyAlignment="1">
      <alignment wrapText="1"/>
    </xf>
    <xf numFmtId="0" fontId="0" fillId="0" borderId="8" xfId="0" applyBorder="1" applyAlignment="1">
      <alignment wrapText="1"/>
    </xf>
    <xf numFmtId="0" fontId="0" fillId="0" borderId="0" xfId="0" applyAlignment="1">
      <alignment wrapText="1"/>
    </xf>
    <xf numFmtId="0" fontId="0" fillId="0" borderId="11" xfId="0" applyBorder="1"/>
    <xf numFmtId="0" fontId="0" fillId="0" borderId="12" xfId="0" applyBorder="1"/>
    <xf numFmtId="0" fontId="0" fillId="2" borderId="10" xfId="0" applyFill="1" applyBorder="1"/>
    <xf numFmtId="0" fontId="0" fillId="11" borderId="0" xfId="0" applyFill="1"/>
    <xf numFmtId="0" fontId="0" fillId="6" borderId="3" xfId="0" applyFill="1" applyBorder="1"/>
    <xf numFmtId="0" fontId="0" fillId="6" borderId="0" xfId="0" applyFill="1"/>
    <xf numFmtId="0" fontId="0" fillId="6" borderId="8" xfId="0" applyFill="1" applyBorder="1" applyAlignment="1">
      <alignment horizontal="left"/>
    </xf>
    <xf numFmtId="0" fontId="0" fillId="6" borderId="8" xfId="0" applyFill="1" applyBorder="1"/>
    <xf numFmtId="0" fontId="0" fillId="6" borderId="9" xfId="0" applyFill="1" applyBorder="1"/>
    <xf numFmtId="164" fontId="2" fillId="6" borderId="0" xfId="1" applyNumberFormat="1" applyFont="1" applyFill="1" applyBorder="1" applyProtection="1">
      <protection locked="0"/>
    </xf>
    <xf numFmtId="1" fontId="2" fillId="9" borderId="8" xfId="0" applyNumberFormat="1" applyFont="1" applyFill="1" applyBorder="1" applyAlignment="1">
      <alignment horizontal="center"/>
    </xf>
    <xf numFmtId="0" fontId="0" fillId="8" borderId="13" xfId="0" applyFill="1" applyBorder="1" applyAlignment="1">
      <alignment horizontal="left"/>
    </xf>
    <xf numFmtId="0" fontId="0" fillId="8" borderId="14" xfId="0" applyFill="1" applyBorder="1" applyAlignment="1">
      <alignment horizontal="left"/>
    </xf>
    <xf numFmtId="0" fontId="0" fillId="8" borderId="15" xfId="0" applyFill="1" applyBorder="1" applyAlignment="1">
      <alignment horizontal="left"/>
    </xf>
    <xf numFmtId="0" fontId="0" fillId="0" borderId="2" xfId="0" applyBorder="1" applyAlignment="1">
      <alignment horizontal="center" vertical="center" textRotation="90"/>
    </xf>
    <xf numFmtId="0" fontId="0" fillId="0" borderId="5" xfId="0" applyBorder="1" applyAlignment="1">
      <alignment horizontal="center" vertical="center" textRotation="90"/>
    </xf>
    <xf numFmtId="0" fontId="0" fillId="0" borderId="7" xfId="0" applyBorder="1" applyAlignment="1">
      <alignment horizontal="center" vertical="center" textRotation="90"/>
    </xf>
    <xf numFmtId="164" fontId="2" fillId="6" borderId="3" xfId="1" applyFont="1" applyFill="1" applyBorder="1" applyProtection="1">
      <protection locked="0"/>
    </xf>
    <xf numFmtId="0" fontId="0" fillId="12" borderId="16" xfId="0" applyFill="1" applyBorder="1" applyAlignment="1">
      <alignment horizontal="right" wrapText="1"/>
    </xf>
    <xf numFmtId="0" fontId="0" fillId="12" borderId="17" xfId="0" applyFill="1" applyBorder="1" applyAlignment="1">
      <alignment horizontal="center" wrapText="1"/>
    </xf>
    <xf numFmtId="0" fontId="0" fillId="12" borderId="18" xfId="0" applyFill="1" applyBorder="1" applyAlignment="1">
      <alignment horizontal="right" wrapText="1"/>
    </xf>
    <xf numFmtId="0" fontId="0" fillId="12" borderId="19" xfId="0" applyFill="1" applyBorder="1" applyAlignment="1">
      <alignment horizontal="center" wrapText="1"/>
    </xf>
    <xf numFmtId="6" fontId="0" fillId="12" borderId="18" xfId="0" applyNumberFormat="1" applyFill="1" applyBorder="1" applyAlignment="1">
      <alignment horizontal="right" wrapText="1"/>
    </xf>
    <xf numFmtId="0" fontId="0" fillId="0" borderId="4" xfId="0" applyBorder="1" applyAlignment="1">
      <alignment wrapText="1"/>
    </xf>
    <xf numFmtId="0" fontId="0" fillId="0" borderId="6" xfId="0" applyBorder="1" applyAlignment="1">
      <alignment wrapText="1"/>
    </xf>
    <xf numFmtId="0" fontId="0" fillId="0" borderId="9" xfId="0" applyBorder="1" applyAlignment="1">
      <alignment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15903</xdr:colOff>
      <xdr:row>0</xdr:row>
      <xdr:rowOff>23856</xdr:rowOff>
    </xdr:from>
    <xdr:ext cx="2158448" cy="535821"/>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3" y="23856"/>
          <a:ext cx="2158448" cy="53582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tabSelected="1" topLeftCell="E12" workbookViewId="0">
      <selection activeCell="H20" sqref="H20"/>
    </sheetView>
  </sheetViews>
  <sheetFormatPr baseColWidth="10" defaultColWidth="11.453125" defaultRowHeight="14.5" x14ac:dyDescent="0.35"/>
  <cols>
    <col min="1" max="1" width="20.1796875" bestFit="1" customWidth="1"/>
    <col min="2" max="2" width="15.1796875" customWidth="1"/>
    <col min="3" max="3" width="75" customWidth="1"/>
    <col min="4" max="4" width="16.1796875" bestFit="1" customWidth="1"/>
    <col min="5" max="5" width="28.7265625" bestFit="1" customWidth="1"/>
    <col min="7" max="7" width="25" customWidth="1"/>
    <col min="8" max="8" width="11.7265625" bestFit="1" customWidth="1"/>
    <col min="9" max="9" width="17.1796875" bestFit="1" customWidth="1"/>
    <col min="10" max="10" width="17.26953125" bestFit="1" customWidth="1"/>
    <col min="11" max="11" width="18.7265625" bestFit="1" customWidth="1"/>
    <col min="12" max="12" width="29.81640625" bestFit="1" customWidth="1"/>
    <col min="13" max="13" width="22.54296875" bestFit="1" customWidth="1"/>
  </cols>
  <sheetData>
    <row r="1" spans="1:13" ht="20" x14ac:dyDescent="0.4">
      <c r="C1" s="1" t="s">
        <v>0</v>
      </c>
    </row>
    <row r="2" spans="1:13" x14ac:dyDescent="0.35">
      <c r="C2" s="2" t="s">
        <v>1</v>
      </c>
      <c r="G2" s="53" t="s">
        <v>2</v>
      </c>
      <c r="H2" s="3" t="s">
        <v>3</v>
      </c>
      <c r="I2" s="3" t="s">
        <v>4</v>
      </c>
      <c r="J2" s="3" t="s">
        <v>5</v>
      </c>
      <c r="K2" s="46" t="s">
        <v>6</v>
      </c>
    </row>
    <row r="3" spans="1:13" x14ac:dyDescent="0.35">
      <c r="C3" s="2" t="s">
        <v>7</v>
      </c>
      <c r="G3" s="8" t="s">
        <v>8</v>
      </c>
      <c r="H3" s="13">
        <f>+B34</f>
        <v>65.312380222307397</v>
      </c>
      <c r="I3" s="52">
        <v>75</v>
      </c>
      <c r="J3" s="52">
        <v>500</v>
      </c>
      <c r="K3" s="52">
        <v>250</v>
      </c>
      <c r="L3" s="60" t="s">
        <v>9</v>
      </c>
    </row>
    <row r="4" spans="1:13" x14ac:dyDescent="0.35">
      <c r="G4" s="20" t="s">
        <v>10</v>
      </c>
      <c r="H4" s="21">
        <f>+H3/$B$7</f>
        <v>4.0820237638942123</v>
      </c>
      <c r="I4" s="21">
        <f>+I3/$B$7</f>
        <v>4.6875</v>
      </c>
      <c r="J4" s="21">
        <f>+J3/$B$7</f>
        <v>31.25</v>
      </c>
      <c r="K4" s="50">
        <f>+K3/$B$7</f>
        <v>15.625</v>
      </c>
    </row>
    <row r="5" spans="1:13" x14ac:dyDescent="0.35">
      <c r="G5" s="20" t="s">
        <v>11</v>
      </c>
      <c r="H5" s="21">
        <f t="shared" ref="H5:J5" si="0">+H4/$B$6</f>
        <v>0.12369768981497613</v>
      </c>
      <c r="I5" s="21">
        <f t="shared" si="0"/>
        <v>0.14204545454545456</v>
      </c>
      <c r="J5" s="21">
        <f t="shared" si="0"/>
        <v>0.94696969696969702</v>
      </c>
      <c r="K5" s="50">
        <f t="shared" ref="K5" si="1">+K4/$B$6</f>
        <v>0.47348484848484851</v>
      </c>
    </row>
    <row r="6" spans="1:13" x14ac:dyDescent="0.35">
      <c r="A6" s="4" t="s">
        <v>12</v>
      </c>
      <c r="B6" s="5">
        <v>33</v>
      </c>
      <c r="C6" s="6" t="s">
        <v>13</v>
      </c>
      <c r="D6" s="7"/>
      <c r="G6" s="8" t="s">
        <v>14</v>
      </c>
      <c r="H6" s="17">
        <f>+$B$30*H3</f>
        <v>29390.571100038327</v>
      </c>
      <c r="I6" s="17">
        <f>+$B$30*I3</f>
        <v>33750</v>
      </c>
      <c r="J6" s="17">
        <f>+$B$30*J3</f>
        <v>225000</v>
      </c>
      <c r="K6" s="48">
        <f>+$B$30*K3</f>
        <v>112500</v>
      </c>
    </row>
    <row r="7" spans="1:13" x14ac:dyDescent="0.35">
      <c r="A7" s="9"/>
      <c r="B7" s="10">
        <v>16</v>
      </c>
      <c r="C7" s="11" t="s">
        <v>15</v>
      </c>
      <c r="D7" s="12"/>
      <c r="G7" s="8" t="s">
        <v>12</v>
      </c>
      <c r="H7" s="16">
        <f t="shared" ref="H7:K7" si="2">+$B$16</f>
        <v>17040</v>
      </c>
      <c r="I7" s="16">
        <f t="shared" si="2"/>
        <v>17040</v>
      </c>
      <c r="J7" s="16">
        <f t="shared" si="2"/>
        <v>17040</v>
      </c>
      <c r="K7" s="47">
        <f t="shared" si="2"/>
        <v>17040</v>
      </c>
    </row>
    <row r="8" spans="1:13" x14ac:dyDescent="0.35">
      <c r="A8" s="9"/>
      <c r="B8" s="14">
        <f>2*D8*B7</f>
        <v>1600</v>
      </c>
      <c r="C8" s="11" t="s">
        <v>16</v>
      </c>
      <c r="D8" s="15">
        <v>50</v>
      </c>
      <c r="G8" s="8" t="s">
        <v>17</v>
      </c>
      <c r="H8" s="17">
        <f>+$B$28*H3</f>
        <v>12350.571100038331</v>
      </c>
      <c r="I8" s="17">
        <f>+$B$28*I3</f>
        <v>14182.500000000002</v>
      </c>
      <c r="J8" s="17">
        <f>+$B$28*J3</f>
        <v>94550.000000000015</v>
      </c>
      <c r="K8" s="48">
        <f>+$B$28*K3</f>
        <v>47275.000000000007</v>
      </c>
    </row>
    <row r="9" spans="1:13" x14ac:dyDescent="0.35">
      <c r="A9" s="9"/>
      <c r="B9" s="14">
        <f>4*D9*B7</f>
        <v>2240</v>
      </c>
      <c r="C9" s="11" t="s">
        <v>18</v>
      </c>
      <c r="D9" s="15">
        <v>35</v>
      </c>
      <c r="G9" s="8" t="s">
        <v>19</v>
      </c>
      <c r="H9" s="16">
        <f t="shared" ref="H9:J9" si="3">+H8+H7</f>
        <v>29390.571100038331</v>
      </c>
      <c r="I9" s="16">
        <f t="shared" si="3"/>
        <v>31222.5</v>
      </c>
      <c r="J9" s="16">
        <f t="shared" si="3"/>
        <v>111590.00000000001</v>
      </c>
      <c r="K9" s="47">
        <f t="shared" ref="K9" si="4">+K8+K7</f>
        <v>64315.000000000007</v>
      </c>
    </row>
    <row r="10" spans="1:13" x14ac:dyDescent="0.35">
      <c r="A10" s="9"/>
      <c r="B10" s="14">
        <f>(+B6-5)*D10*B7</f>
        <v>11200</v>
      </c>
      <c r="C10" s="11" t="s">
        <v>20</v>
      </c>
      <c r="D10" s="15">
        <v>25</v>
      </c>
      <c r="G10" s="8" t="s">
        <v>21</v>
      </c>
      <c r="H10" s="16">
        <f>+H6-H9</f>
        <v>0</v>
      </c>
      <c r="I10" s="16">
        <f>+I6-I9</f>
        <v>2527.5</v>
      </c>
      <c r="J10" s="16">
        <f>+J6-J9</f>
        <v>113409.99999999999</v>
      </c>
      <c r="K10" s="47">
        <f>+K6-K9</f>
        <v>48184.999999999993</v>
      </c>
    </row>
    <row r="11" spans="1:13" x14ac:dyDescent="0.35">
      <c r="A11" s="9"/>
      <c r="B11" s="14">
        <f>+SUM(B8:B10)</f>
        <v>15040</v>
      </c>
      <c r="C11" s="11" t="s">
        <v>22</v>
      </c>
      <c r="D11" s="12"/>
      <c r="G11" s="8" t="s">
        <v>23</v>
      </c>
      <c r="H11" s="19">
        <f t="shared" ref="H11:J11" si="5">+IF(H10&gt;0,H10*0.05,0)</f>
        <v>0</v>
      </c>
      <c r="I11" s="19">
        <f t="shared" si="5"/>
        <v>126.375</v>
      </c>
      <c r="J11" s="19">
        <f t="shared" si="5"/>
        <v>5670.5</v>
      </c>
      <c r="K11" s="49">
        <f t="shared" ref="K11" si="6">+IF(K10&gt;0,K10*0.05,0)</f>
        <v>2409.2499999999995</v>
      </c>
    </row>
    <row r="12" spans="1:13" x14ac:dyDescent="0.35">
      <c r="A12" s="9"/>
      <c r="B12" s="18">
        <v>2000</v>
      </c>
      <c r="C12" s="11" t="s">
        <v>24</v>
      </c>
      <c r="D12" s="12"/>
      <c r="G12" s="8" t="s">
        <v>25</v>
      </c>
      <c r="H12" s="16">
        <f t="shared" ref="H12:J12" si="7">+H10-H11</f>
        <v>0</v>
      </c>
      <c r="I12" s="16">
        <f t="shared" si="7"/>
        <v>2401.125</v>
      </c>
      <c r="J12" s="16">
        <f t="shared" si="7"/>
        <v>107739.49999999999</v>
      </c>
      <c r="K12" s="47">
        <f t="shared" ref="K12" si="8">+K10-K11</f>
        <v>45775.749999999993</v>
      </c>
    </row>
    <row r="13" spans="1:13" x14ac:dyDescent="0.35">
      <c r="A13" s="9"/>
      <c r="B13" s="18" t="s">
        <v>69</v>
      </c>
      <c r="C13" s="11" t="s">
        <v>26</v>
      </c>
      <c r="D13" s="12"/>
      <c r="G13" s="8" t="s">
        <v>27</v>
      </c>
      <c r="H13" s="16">
        <f>+H12/($H$18+$H$19)+$H$25</f>
        <v>376.80219359023499</v>
      </c>
      <c r="I13" s="16">
        <f>+I12/($H$18+$H$19)+$H$25</f>
        <v>407.58584743638886</v>
      </c>
      <c r="J13" s="16">
        <f>+J12/($H$18+$H$19)+$H$25</f>
        <v>1758.0778346158759</v>
      </c>
      <c r="K13" s="47">
        <f>+K12/($H$18+$H$19)+$H$25</f>
        <v>963.6707833338246</v>
      </c>
    </row>
    <row r="14" spans="1:13" x14ac:dyDescent="0.35">
      <c r="A14" s="9"/>
      <c r="B14" s="18">
        <v>0</v>
      </c>
      <c r="C14" s="11" t="s">
        <v>28</v>
      </c>
      <c r="D14" s="12"/>
      <c r="G14" s="8" t="s">
        <v>29</v>
      </c>
      <c r="H14" s="27">
        <f>(H13/$H$25)-1</f>
        <v>0</v>
      </c>
      <c r="I14" s="27">
        <f>(I13/$H$25)-1</f>
        <v>8.1697119522691652E-2</v>
      </c>
      <c r="J14" s="27">
        <f>(J13/$H$25)-1</f>
        <v>3.6657845005216476</v>
      </c>
      <c r="K14" s="51">
        <f t="shared" ref="K14" si="9">(K13/$H$25)-1</f>
        <v>1.5574978058163795</v>
      </c>
      <c r="L14" s="28"/>
    </row>
    <row r="15" spans="1:13" x14ac:dyDescent="0.35">
      <c r="A15" s="9"/>
      <c r="B15" s="18">
        <v>0</v>
      </c>
      <c r="C15" s="11" t="s">
        <v>30</v>
      </c>
      <c r="D15" s="12"/>
    </row>
    <row r="16" spans="1:13" x14ac:dyDescent="0.35">
      <c r="A16" s="22"/>
      <c r="B16" s="23">
        <f>+SUM(B11:B15)</f>
        <v>17040</v>
      </c>
      <c r="C16" s="24" t="s">
        <v>31</v>
      </c>
      <c r="D16" s="25"/>
      <c r="G16" t="s">
        <v>32</v>
      </c>
      <c r="J16" s="28"/>
      <c r="K16" s="28"/>
      <c r="L16" s="28"/>
      <c r="M16" s="28"/>
    </row>
    <row r="17" spans="1:8" x14ac:dyDescent="0.35">
      <c r="G17" s="32" t="s">
        <v>33</v>
      </c>
      <c r="H17" s="33">
        <f>+H3</f>
        <v>65.312380222307397</v>
      </c>
    </row>
    <row r="18" spans="1:8" ht="15" thickBot="1" x14ac:dyDescent="0.4">
      <c r="D18" t="s">
        <v>34</v>
      </c>
      <c r="E18" t="s">
        <v>35</v>
      </c>
      <c r="G18" s="32" t="s">
        <v>36</v>
      </c>
      <c r="H18" s="19">
        <f>+$B$6</f>
        <v>33</v>
      </c>
    </row>
    <row r="19" spans="1:8" ht="15" thickBot="1" x14ac:dyDescent="0.4">
      <c r="A19" s="26" t="s">
        <v>37</v>
      </c>
      <c r="B19" s="74">
        <v>10.7</v>
      </c>
      <c r="C19" s="61" t="s">
        <v>74</v>
      </c>
      <c r="D19" s="75" t="s">
        <v>70</v>
      </c>
      <c r="E19" s="76">
        <v>10</v>
      </c>
      <c r="G19" s="32" t="s">
        <v>38</v>
      </c>
      <c r="H19" s="19">
        <v>45</v>
      </c>
    </row>
    <row r="20" spans="1:8" ht="15" thickBot="1" x14ac:dyDescent="0.4">
      <c r="A20" s="29"/>
      <c r="B20" s="66">
        <v>13.4</v>
      </c>
      <c r="C20" s="62" t="s">
        <v>73</v>
      </c>
      <c r="D20" s="77" t="s">
        <v>71</v>
      </c>
      <c r="E20" s="78">
        <v>10</v>
      </c>
      <c r="G20" s="32" t="s">
        <v>39</v>
      </c>
      <c r="H20" s="16">
        <f>+H8</f>
        <v>12350.571100038331</v>
      </c>
    </row>
    <row r="21" spans="1:8" ht="15" thickBot="1" x14ac:dyDescent="0.4">
      <c r="A21" s="29"/>
      <c r="B21" s="66">
        <v>3</v>
      </c>
      <c r="C21" s="62" t="s">
        <v>75</v>
      </c>
      <c r="D21" s="77" t="s">
        <v>72</v>
      </c>
      <c r="E21" s="78">
        <v>1</v>
      </c>
      <c r="G21" s="32" t="s">
        <v>12</v>
      </c>
      <c r="H21" s="16">
        <f>+$B$16</f>
        <v>17040</v>
      </c>
    </row>
    <row r="22" spans="1:8" ht="15" thickBot="1" x14ac:dyDescent="0.4">
      <c r="A22" s="29"/>
      <c r="B22" s="66">
        <v>70</v>
      </c>
      <c r="C22" s="62" t="s">
        <v>76</v>
      </c>
      <c r="D22" s="79">
        <v>70</v>
      </c>
      <c r="E22" s="78">
        <v>1</v>
      </c>
      <c r="G22" s="32"/>
      <c r="H22" s="16"/>
    </row>
    <row r="23" spans="1:8" ht="15" thickBot="1" x14ac:dyDescent="0.4">
      <c r="A23" s="29"/>
      <c r="B23" s="66">
        <v>8</v>
      </c>
      <c r="C23" s="62" t="s">
        <v>77</v>
      </c>
      <c r="D23" s="79">
        <v>8</v>
      </c>
      <c r="E23" s="78">
        <v>1</v>
      </c>
      <c r="G23" s="32"/>
      <c r="H23" s="16"/>
    </row>
    <row r="24" spans="1:8" ht="15" thickBot="1" x14ac:dyDescent="0.4">
      <c r="A24" s="29"/>
      <c r="B24" s="66">
        <v>30</v>
      </c>
      <c r="C24" s="62" t="s">
        <v>78</v>
      </c>
      <c r="D24" s="79">
        <v>30</v>
      </c>
      <c r="E24" s="78">
        <v>1</v>
      </c>
      <c r="G24" s="32" t="s">
        <v>40</v>
      </c>
      <c r="H24" s="16">
        <f>+H21+H20</f>
        <v>29390.571100038331</v>
      </c>
    </row>
    <row r="25" spans="1:8" x14ac:dyDescent="0.35">
      <c r="A25" s="29"/>
      <c r="B25" s="30">
        <v>0.1</v>
      </c>
      <c r="C25" s="62" t="s">
        <v>41</v>
      </c>
      <c r="D25" s="62"/>
      <c r="E25" s="31"/>
      <c r="G25" s="32" t="s">
        <v>42</v>
      </c>
      <c r="H25" s="17">
        <f>+H24/(H19+H18)</f>
        <v>376.80219359023499</v>
      </c>
    </row>
    <row r="26" spans="1:8" x14ac:dyDescent="0.35">
      <c r="A26" s="29"/>
      <c r="B26" s="30">
        <v>0.02</v>
      </c>
      <c r="C26" s="62" t="s">
        <v>43</v>
      </c>
      <c r="D26" s="62"/>
      <c r="E26" s="31"/>
    </row>
    <row r="27" spans="1:8" x14ac:dyDescent="0.35">
      <c r="A27" s="29"/>
      <c r="B27" s="18">
        <v>0</v>
      </c>
      <c r="C27" s="62" t="s">
        <v>44</v>
      </c>
      <c r="D27" s="62"/>
      <c r="E27" s="31"/>
      <c r="G27" t="s">
        <v>45</v>
      </c>
    </row>
    <row r="28" spans="1:8" x14ac:dyDescent="0.35">
      <c r="A28" s="34"/>
      <c r="B28" s="35">
        <f>+B19+(B30*B25)+(B26*B30)+B27+B20+B21+B22+B23+B24</f>
        <v>189.10000000000002</v>
      </c>
      <c r="C28" s="63" t="s">
        <v>37</v>
      </c>
      <c r="D28" s="64"/>
      <c r="E28" s="65"/>
      <c r="G28" t="s">
        <v>46</v>
      </c>
    </row>
    <row r="29" spans="1:8" x14ac:dyDescent="0.35">
      <c r="G29" t="s">
        <v>47</v>
      </c>
    </row>
    <row r="30" spans="1:8" x14ac:dyDescent="0.35">
      <c r="A30" s="36" t="s">
        <v>48</v>
      </c>
      <c r="B30" s="37">
        <v>450</v>
      </c>
      <c r="C30" s="68" t="s">
        <v>49</v>
      </c>
      <c r="D30" s="69"/>
      <c r="E30" s="70"/>
      <c r="G30" t="s">
        <v>50</v>
      </c>
    </row>
    <row r="31" spans="1:8" x14ac:dyDescent="0.35">
      <c r="G31" t="s">
        <v>51</v>
      </c>
    </row>
    <row r="32" spans="1:8" x14ac:dyDescent="0.35">
      <c r="A32" s="38" t="s">
        <v>52</v>
      </c>
      <c r="B32" s="39">
        <f>+B16</f>
        <v>17040</v>
      </c>
      <c r="C32" s="40" t="s">
        <v>12</v>
      </c>
    </row>
    <row r="33" spans="1:3" x14ac:dyDescent="0.35">
      <c r="A33" s="41" t="s">
        <v>53</v>
      </c>
      <c r="B33" s="42">
        <f>+B30-B28</f>
        <v>260.89999999999998</v>
      </c>
      <c r="C33" s="43" t="s">
        <v>54</v>
      </c>
    </row>
    <row r="34" spans="1:3" x14ac:dyDescent="0.35">
      <c r="A34" s="44"/>
      <c r="B34" s="67">
        <f>+B32/B33</f>
        <v>65.312380222307397</v>
      </c>
      <c r="C34" s="45" t="s">
        <v>55</v>
      </c>
    </row>
    <row r="36" spans="1:3" x14ac:dyDescent="0.35">
      <c r="A36" t="s">
        <v>56</v>
      </c>
    </row>
    <row r="37" spans="1:3" x14ac:dyDescent="0.35">
      <c r="A37" t="s">
        <v>57</v>
      </c>
    </row>
    <row r="38" spans="1:3" x14ac:dyDescent="0.35">
      <c r="A38" t="s">
        <v>58</v>
      </c>
    </row>
    <row r="40" spans="1:3" x14ac:dyDescent="0.35">
      <c r="A40" t="s">
        <v>59</v>
      </c>
    </row>
  </sheetData>
  <mergeCells count="1">
    <mergeCell ref="C30:E30"/>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C4" sqref="C4"/>
    </sheetView>
  </sheetViews>
  <sheetFormatPr baseColWidth="10" defaultColWidth="11.453125" defaultRowHeight="14.5" x14ac:dyDescent="0.35"/>
  <cols>
    <col min="2" max="2" width="18" customWidth="1"/>
    <col min="3" max="3" width="123.1796875" customWidth="1"/>
  </cols>
  <sheetData>
    <row r="1" spans="1:3" x14ac:dyDescent="0.35">
      <c r="A1" s="59"/>
      <c r="B1" s="57" t="s">
        <v>60</v>
      </c>
      <c r="C1" s="58" t="s">
        <v>61</v>
      </c>
    </row>
    <row r="2" spans="1:3" ht="43.5" x14ac:dyDescent="0.35">
      <c r="A2" s="71" t="s">
        <v>62</v>
      </c>
      <c r="B2" s="54" t="s">
        <v>63</v>
      </c>
      <c r="C2" s="80" t="s">
        <v>79</v>
      </c>
    </row>
    <row r="3" spans="1:3" ht="43.5" x14ac:dyDescent="0.35">
      <c r="A3" s="72"/>
      <c r="B3" s="56" t="s">
        <v>64</v>
      </c>
      <c r="C3" s="81" t="s">
        <v>80</v>
      </c>
    </row>
    <row r="4" spans="1:3" ht="72.5" x14ac:dyDescent="0.35">
      <c r="A4" s="73"/>
      <c r="B4" s="55" t="s">
        <v>65</v>
      </c>
      <c r="C4" s="82" t="s">
        <v>81</v>
      </c>
    </row>
    <row r="5" spans="1:3" ht="29" x14ac:dyDescent="0.35">
      <c r="A5" s="71" t="s">
        <v>32</v>
      </c>
      <c r="B5" s="54" t="s">
        <v>66</v>
      </c>
      <c r="C5" s="80" t="s">
        <v>82</v>
      </c>
    </row>
    <row r="6" spans="1:3" ht="43.5" x14ac:dyDescent="0.35">
      <c r="A6" s="72"/>
      <c r="B6" s="56" t="s">
        <v>67</v>
      </c>
      <c r="C6" s="81" t="s">
        <v>83</v>
      </c>
    </row>
    <row r="7" spans="1:3" ht="58" x14ac:dyDescent="0.35">
      <c r="A7" s="73"/>
      <c r="B7" s="55" t="s">
        <v>68</v>
      </c>
      <c r="C7" s="82" t="s">
        <v>84</v>
      </c>
    </row>
  </sheetData>
  <mergeCells count="2">
    <mergeCell ref="A2:A4"/>
    <mergeCell ref="A5:A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Cálculo</vt:lpstr>
      <vt:lpstr>Justificación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Martina</cp:lastModifiedBy>
  <cp:revision/>
  <dcterms:created xsi:type="dcterms:W3CDTF">2021-01-12T19:33:14Z</dcterms:created>
  <dcterms:modified xsi:type="dcterms:W3CDTF">2021-06-17T21:14:37Z</dcterms:modified>
  <cp:category/>
  <cp:contentStatus/>
</cp:coreProperties>
</file>