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sumen de exportación" sheetId="1" r:id="rId4"/>
    <sheet name="Cálculo" sheetId="2" r:id="rId5"/>
    <sheet name="Justificación" sheetId="3" r:id="rId6"/>
  </sheets>
</workbook>
</file>

<file path=xl/sharedStrings.xml><?xml version="1.0" encoding="utf-8"?>
<sst xmlns="http://schemas.openxmlformats.org/spreadsheetml/2006/main" uniqueCount="86">
  <si>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</si>
  <si>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</si>
  <si>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</si>
  <si>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</si>
  <si>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Cálculo</t>
  </si>
  <si>
    <t>Tabla 1</t>
  </si>
  <si>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</si>
  <si>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</si>
  <si>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</si>
  <si>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</si>
  <si>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</si>
  <si>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</si>
  <si>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</si>
  <si>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</si>
  <si>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</si>
  <si>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</si>
  <si>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</si>
  <si>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</si>
  <si>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</si>
  <si>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</si>
  <si>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</si>
  <si>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</si>
  <si>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</si>
  <si>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</si>
  <si>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</si>
  <si>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</si>
  <si>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</si>
  <si>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</si>
  <si>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</si>
  <si>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</si>
  <si>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</si>
  <si>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</si>
  <si>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</si>
  <si>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</si>
  <si>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</si>
  <si>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</si>
  <si>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</si>
  <si>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</si>
  <si>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</si>
  <si>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</si>
  <si>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</si>
  <si>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</si>
  <si>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</si>
  <si>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</si>
  <si>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 (costos de este insumo por unidad producida)</t>
  </si>
  <si>
    <t>Acciones Externas</t>
  </si>
  <si>
    <t>Insumo 2: ………………. (costos de este insumo por unidad producida)</t>
  </si>
  <si>
    <t>Costos Variables (al PE)</t>
  </si>
  <si>
    <t>Insumo 3: ………………. (costos de este insumo por unidad producida)</t>
  </si>
  <si>
    <t>Insumo 4: ……………....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</si>
  <si>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</si>
  <si>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</si>
  <si>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</si>
  <si>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</si>
  <si>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</si>
  <si>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</si>
  <si>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</si>
  <si>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</si>
  <si>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</si>
  <si>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</si>
  <si>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</si>
  <si>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</si>
  <si>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</si>
  <si>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</si>
  <si>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</si>
  <si>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</si>
  <si>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</si>
  <si>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</si>
  <si>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</si>
  <si>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</si>
  <si>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Justificación</t>
  </si>
  <si>
    <t>Preguntas</t>
  </si>
  <si>
    <t>Respuestas</t>
  </si>
  <si>
    <t>Escenario objetivo:</t>
  </si>
  <si>
    <t>1- ¿Por qué elegiste ese objetivo de ventas/producción?</t>
  </si>
  <si>
    <t>Porque nos vemos capaces de lograrlo y tenemos los materiales suficientes para poder realizarlo. Sin embargo la unica dificultad seria el tiempo.</t>
  </si>
  <si>
    <t>2- ¿Cómo vas a hacer para alcanzar esas ventas?</t>
  </si>
  <si>
    <t>Por el momento, nos plateamos promocionar el producto en nuestro colegio y por redes sociales. Tambien podriamos comentarlo con conocidos.</t>
  </si>
  <si>
    <t>3- ¿Cómo vas a hacer para producir esa cantidad en el tiempo determinado?</t>
  </si>
  <si>
    <t>Lo que tenemos planeo es asistir al colegio, en el cual se encuentran la mayoria de materia prima y herramientas que necesitamos (esto seria 1 o 2 por semana, las cuales consistirian en 2 o 3 horas para dedicarnos exclusivamente a esto o adelantar algunas o terminar los productos en nuestros hogares)</t>
  </si>
  <si>
    <t>1- ¿Por qué elegiste ese capital incial?</t>
  </si>
  <si>
    <t xml:space="preserve">Por que esa cantidad de dinero va a solventar todos los gastos previstos hasta el momento. </t>
  </si>
  <si>
    <t>2- ¿Por qué elegiste vender esa cantidad de acciones?</t>
  </si>
  <si>
    <t>En principio para poder aligerar el valor de la acción asi es más accesible a las personas que estes dispuesta a invertar en el proyecto.</t>
  </si>
  <si>
    <t>3- ¿En qué módulo/s del programa van a reinvertir y por qué?</t>
  </si>
  <si>
    <t>Nos plateariamos reinvertir, en "prototipar" para poder mejorar el producto y llevar presentar una muy buena calidad.</t>
  </si>
</sst>
</file>

<file path=xl/styles.xml><?xml version="1.0" encoding="utf-8"?>
<styleSheet xmlns="http://schemas.openxmlformats.org/spreadsheetml/2006/main">
  <numFmts count="3">
    <numFmt numFmtId="0" formatCode="General"/>
    <numFmt numFmtId="59" formatCode="&quot; &quot;&quot;$&quot;* #,##0&quot; &quot;;&quot;-&quot;&quot;$&quot;* #,##0&quot; &quot;;&quot; &quot;&quot;$&quot;* &quot;-&quot;??&quot; &quot;"/>
    <numFmt numFmtId="60" formatCode="&quot; &quot;&quot;$&quot;* #,##0.00&quot; &quot;;&quot;-&quot;&quot;$&quot;* #,##0.00&quot; &quot;;&quot; &quot;&quot;$&quot;* &quot;-&quot;??&quot; &quot;"/>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6"/>
      <color indexed="13"/>
      <name val="Helvetica"/>
    </font>
    <font>
      <sz val="11"/>
      <color indexed="13"/>
      <name val="Helvetica"/>
    </font>
    <font>
      <sz val="11"/>
      <color indexed="16"/>
      <name val="Calibri"/>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3"/>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30">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diagonal/>
    </border>
    <border>
      <left style="thin">
        <color indexed="8"/>
      </left>
      <right/>
      <top/>
      <bottom/>
      <diagonal/>
    </border>
    <border>
      <left/>
      <right style="thin">
        <color indexed="12"/>
      </right>
      <top style="thin">
        <color indexed="12"/>
      </top>
      <bottom style="thin">
        <color indexed="12"/>
      </bottom>
      <diagonal/>
    </border>
    <border>
      <left style="thin">
        <color indexed="8"/>
      </left>
      <right style="thin">
        <color indexed="12"/>
      </right>
      <top/>
      <bottom style="thin">
        <color indexed="12"/>
      </bottom>
      <diagonal/>
    </border>
    <border>
      <left style="thin">
        <color indexed="8"/>
      </left>
      <right style="thin">
        <color indexed="12"/>
      </right>
      <top style="thin">
        <color indexed="12"/>
      </top>
      <bottom style="thin">
        <color indexed="1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diagonal/>
    </border>
    <border>
      <left/>
      <right style="thin">
        <color indexed="8"/>
      </right>
      <top/>
      <bottom/>
      <diagonal/>
    </border>
    <border>
      <left style="thin">
        <color indexed="12"/>
      </left>
      <right style="thin">
        <color indexed="12"/>
      </right>
      <top style="thin">
        <color indexed="8"/>
      </top>
      <bottom style="thin">
        <color indexed="12"/>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s>
  <cellStyleXfs count="1">
    <xf numFmtId="0" fontId="0" applyNumberFormat="0" applyFont="1" applyFill="0" applyBorder="0" applyAlignment="1" applyProtection="0">
      <alignment vertical="bottom"/>
    </xf>
  </cellStyleXfs>
  <cellXfs count="9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horizontal="right" vertical="bottom"/>
    </xf>
    <xf numFmtId="0" fontId="0" borderId="2" applyNumberFormat="0" applyFont="1" applyFill="0" applyBorder="1" applyAlignment="1" applyProtection="0">
      <alignment vertical="bottom"/>
    </xf>
    <xf numFmtId="49" fontId="7" borderId="1" applyNumberFormat="1" applyFont="1" applyFill="0" applyBorder="1" applyAlignment="1" applyProtection="0">
      <alignment horizontal="right" vertical="bottom"/>
    </xf>
    <xf numFmtId="0" fontId="0" borderId="3" applyNumberFormat="0" applyFont="1" applyFill="0" applyBorder="1" applyAlignment="1" applyProtection="0">
      <alignment vertical="bottom"/>
    </xf>
    <xf numFmtId="49" fontId="0" fillId="4" borderId="4" applyNumberFormat="1" applyFont="1" applyFill="1" applyBorder="1" applyAlignment="1" applyProtection="0">
      <alignment horizontal="left" vertical="bottom"/>
    </xf>
    <xf numFmtId="49" fontId="0" fillId="4" borderId="4" applyNumberFormat="1" applyFont="1" applyFill="1" applyBorder="1" applyAlignment="1" applyProtection="0">
      <alignment horizontal="right" vertical="bottom"/>
    </xf>
    <xf numFmtId="49" fontId="0" fillId="5" borderId="4" applyNumberFormat="1" applyFont="1" applyFill="1" applyBorder="1" applyAlignment="1" applyProtection="0">
      <alignment horizontal="right" vertical="bottom"/>
    </xf>
    <xf numFmtId="0" fontId="0" borderId="5" applyNumberFormat="0" applyFont="1" applyFill="0" applyBorder="1" applyAlignment="1" applyProtection="0">
      <alignment vertical="bottom"/>
    </xf>
    <xf numFmtId="49" fontId="0" fillId="4" borderId="4" applyNumberFormat="1" applyFont="1" applyFill="1" applyBorder="1" applyAlignment="1" applyProtection="0">
      <alignment vertical="bottom"/>
    </xf>
    <xf numFmtId="1" fontId="8" fillId="4" borderId="4" applyNumberFormat="1" applyFont="1" applyFill="1" applyBorder="1" applyAlignment="1" applyProtection="0">
      <alignment vertical="bottom"/>
    </xf>
    <xf numFmtId="1" fontId="0" fillId="6" borderId="4" applyNumberFormat="1" applyFont="1" applyFill="1" applyBorder="1" applyAlignment="1" applyProtection="0">
      <alignment vertical="bottom"/>
    </xf>
    <xf numFmtId="49" fontId="0" fillId="6" borderId="6" applyNumberFormat="1" applyFont="1" applyFill="1" applyBorder="1" applyAlignment="1" applyProtection="0">
      <alignment vertical="bottom"/>
    </xf>
    <xf numFmtId="0" fontId="0" borderId="7" applyNumberFormat="0" applyFont="1" applyFill="0" applyBorder="1" applyAlignment="1" applyProtection="0">
      <alignment vertical="bottom"/>
    </xf>
    <xf numFmtId="2" fontId="8" borderId="4" applyNumberFormat="1" applyFont="1" applyFill="0" applyBorder="1" applyAlignment="1" applyProtection="0">
      <alignment vertical="bottom"/>
    </xf>
    <xf numFmtId="2" fontId="8" fillId="5" borderId="4" applyNumberFormat="1" applyFont="1" applyFill="1"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0" fillId="7" borderId="10" applyNumberFormat="1" applyFont="1" applyFill="1" applyBorder="1" applyAlignment="1" applyProtection="0">
      <alignment vertical="bottom"/>
    </xf>
    <xf numFmtId="0" fontId="0" fillId="8" borderId="11" applyNumberFormat="1" applyFont="1" applyFill="1" applyBorder="1" applyAlignment="1" applyProtection="0">
      <alignment vertical="bottom"/>
    </xf>
    <xf numFmtId="49" fontId="0" fillId="7" borderId="11" applyNumberFormat="1" applyFont="1" applyFill="1" applyBorder="1" applyAlignment="1" applyProtection="0">
      <alignment vertical="bottom"/>
    </xf>
    <xf numFmtId="0" fontId="0" fillId="7" borderId="12" applyNumberFormat="0" applyFont="1" applyFill="1" applyBorder="1" applyAlignment="1" applyProtection="0">
      <alignment vertical="bottom"/>
    </xf>
    <xf numFmtId="59" fontId="8" borderId="4" applyNumberFormat="1" applyFont="1" applyFill="0" applyBorder="1" applyAlignment="1" applyProtection="0">
      <alignment vertical="bottom"/>
    </xf>
    <xf numFmtId="59" fontId="8" fillId="5" borderId="4" applyNumberFormat="1" applyFont="1" applyFill="1" applyBorder="1" applyAlignment="1" applyProtection="0">
      <alignment vertical="bottom"/>
    </xf>
    <xf numFmtId="0" fontId="0" fillId="7" borderId="6" applyNumberFormat="0" applyFont="1" applyFill="1" applyBorder="1" applyAlignment="1" applyProtection="0">
      <alignment vertical="bottom"/>
    </xf>
    <xf numFmtId="0" fontId="0" fillId="8" borderId="13" applyNumberFormat="1" applyFont="1" applyFill="1" applyBorder="1" applyAlignment="1" applyProtection="0">
      <alignment vertical="bottom"/>
    </xf>
    <xf numFmtId="49" fontId="0" fillId="7" borderId="13" applyNumberFormat="1" applyFont="1" applyFill="1" applyBorder="1" applyAlignment="1" applyProtection="0">
      <alignment vertical="bottom"/>
    </xf>
    <xf numFmtId="0" fontId="0" fillId="7" borderId="14" applyNumberFormat="0" applyFont="1" applyFill="1" applyBorder="1" applyAlignment="1" applyProtection="0">
      <alignment vertical="bottom"/>
    </xf>
    <xf numFmtId="59" fontId="8" fillId="7" borderId="13" applyNumberFormat="1" applyFont="1" applyFill="1" applyBorder="1" applyAlignment="1" applyProtection="0">
      <alignment vertical="bottom"/>
    </xf>
    <xf numFmtId="59" fontId="0" fillId="8" borderId="14" applyNumberFormat="1" applyFont="1" applyFill="1" applyBorder="1" applyAlignment="1" applyProtection="0">
      <alignment vertical="bottom"/>
    </xf>
    <xf numFmtId="0" fontId="8" borderId="4" applyNumberFormat="1" applyFont="1" applyFill="0" applyBorder="1" applyAlignment="1" applyProtection="0">
      <alignment vertical="bottom"/>
    </xf>
    <xf numFmtId="59" fontId="0" fillId="8" borderId="13" applyNumberFormat="1" applyFont="1" applyFill="1" applyBorder="1" applyAlignment="1" applyProtection="0">
      <alignment vertical="bottom"/>
    </xf>
    <xf numFmtId="9" fontId="8" borderId="4" applyNumberFormat="1" applyFont="1" applyFill="0" applyBorder="1" applyAlignment="1" applyProtection="0">
      <alignment vertical="bottom"/>
    </xf>
    <xf numFmtId="9" fontId="8" fillId="5" borderId="4" applyNumberFormat="1" applyFont="1" applyFill="1" applyBorder="1" applyAlignment="1" applyProtection="0">
      <alignment vertical="bottom"/>
    </xf>
    <xf numFmtId="9" fontId="0" borderId="9" applyNumberFormat="1" applyFont="1" applyFill="0" applyBorder="1" applyAlignment="1" applyProtection="0">
      <alignment vertical="bottom"/>
    </xf>
    <xf numFmtId="0" fontId="0" borderId="15" applyNumberFormat="0" applyFont="1" applyFill="0" applyBorder="1" applyAlignment="1" applyProtection="0">
      <alignment vertical="bottom"/>
    </xf>
    <xf numFmtId="0" fontId="0" fillId="7" borderId="16" applyNumberFormat="0" applyFont="1" applyFill="1" applyBorder="1" applyAlignment="1" applyProtection="0">
      <alignment vertical="bottom"/>
    </xf>
    <xf numFmtId="59" fontId="8" fillId="7" borderId="17" applyNumberFormat="1" applyFont="1" applyFill="1" applyBorder="1" applyAlignment="1" applyProtection="0">
      <alignment vertical="bottom"/>
    </xf>
    <xf numFmtId="49" fontId="0" fillId="7" borderId="17" applyNumberFormat="1" applyFont="1" applyFill="1" applyBorder="1" applyAlignment="1" applyProtection="0">
      <alignment vertical="bottom"/>
    </xf>
    <xf numFmtId="0" fontId="0" fillId="7" borderId="18" applyNumberFormat="0" applyFont="1" applyFill="1" applyBorder="1" applyAlignment="1" applyProtection="0">
      <alignment vertical="bottom"/>
    </xf>
    <xf numFmtId="49" fontId="0" borderId="2" applyNumberFormat="1" applyFont="1" applyFill="0" applyBorder="1" applyAlignment="1" applyProtection="0">
      <alignment vertical="bottom"/>
    </xf>
    <xf numFmtId="9" fontId="0" borderId="1" applyNumberFormat="1" applyFont="1" applyFill="0" applyBorder="1" applyAlignment="1" applyProtection="0">
      <alignment vertical="bottom"/>
    </xf>
    <xf numFmtId="49" fontId="0" fillId="9" borderId="4" applyNumberFormat="1" applyFont="1" applyFill="1" applyBorder="1" applyAlignment="1" applyProtection="0">
      <alignment vertical="bottom"/>
    </xf>
    <xf numFmtId="1" fontId="8" borderId="4" applyNumberFormat="1" applyFont="1" applyFill="0" applyBorder="1" applyAlignment="1" applyProtection="0">
      <alignment vertical="bottom"/>
    </xf>
    <xf numFmtId="49" fontId="0" fillId="10" borderId="10" applyNumberFormat="1" applyFont="1" applyFill="1" applyBorder="1" applyAlignment="1" applyProtection="0">
      <alignment vertical="bottom"/>
    </xf>
    <xf numFmtId="60" fontId="8" fillId="10" borderId="11" applyNumberFormat="1" applyFont="1" applyFill="1" applyBorder="1" applyAlignment="1" applyProtection="0">
      <alignment vertical="bottom"/>
    </xf>
    <xf numFmtId="49" fontId="0" fillId="10" borderId="11" applyNumberFormat="1" applyFont="1" applyFill="1" applyBorder="1" applyAlignment="1" applyProtection="0">
      <alignment vertical="bottom"/>
    </xf>
    <xf numFmtId="59" fontId="0" fillId="8" borderId="11" applyNumberFormat="1" applyFont="1" applyFill="1" applyBorder="1" applyAlignment="1" applyProtection="0">
      <alignment vertical="bottom"/>
    </xf>
    <xf numFmtId="0" fontId="0" fillId="8" borderId="12" applyNumberFormat="1" applyFont="1" applyFill="1" applyBorder="1" applyAlignment="1" applyProtection="0">
      <alignment horizontal="center" vertical="bottom"/>
    </xf>
    <xf numFmtId="0" fontId="0" borderId="19" applyNumberFormat="0" applyFont="1" applyFill="0" applyBorder="1" applyAlignment="1" applyProtection="0">
      <alignment vertical="bottom"/>
    </xf>
    <xf numFmtId="0" fontId="0" fillId="10" borderId="6" applyNumberFormat="0" applyFont="1" applyFill="1" applyBorder="1" applyAlignment="1" applyProtection="0">
      <alignment vertical="bottom"/>
    </xf>
    <xf numFmtId="60" fontId="8" fillId="10" borderId="13" applyNumberFormat="1" applyFont="1" applyFill="1" applyBorder="1" applyAlignment="1" applyProtection="0">
      <alignment vertical="bottom"/>
    </xf>
    <xf numFmtId="49" fontId="0" fillId="10" borderId="13" applyNumberFormat="1" applyFont="1" applyFill="1" applyBorder="1" applyAlignment="1" applyProtection="0">
      <alignment vertical="bottom"/>
    </xf>
    <xf numFmtId="60" fontId="0" fillId="8" borderId="13" applyNumberFormat="1" applyFont="1" applyFill="1" applyBorder="1" applyAlignment="1" applyProtection="0">
      <alignment vertical="bottom"/>
    </xf>
    <xf numFmtId="0" fontId="0" fillId="8" borderId="14" applyNumberFormat="1" applyFont="1" applyFill="1" applyBorder="1" applyAlignment="1" applyProtection="0">
      <alignment horizontal="center" vertical="bottom"/>
    </xf>
    <xf numFmtId="9" fontId="0" fillId="8" borderId="13" applyNumberFormat="1" applyFont="1" applyFill="1" applyBorder="1" applyAlignment="1" applyProtection="0">
      <alignment vertical="bottom"/>
    </xf>
    <xf numFmtId="0" fontId="0" fillId="10" borderId="13" applyNumberFormat="0" applyFont="1" applyFill="1" applyBorder="1" applyAlignment="1" applyProtection="0">
      <alignment vertical="bottom"/>
    </xf>
    <xf numFmtId="0" fontId="0" fillId="10" borderId="14" applyNumberFormat="0" applyFont="1" applyFill="1" applyBorder="1" applyAlignment="1" applyProtection="0">
      <alignment vertical="bottom"/>
    </xf>
    <xf numFmtId="49" fontId="0" borderId="1" applyNumberFormat="1" applyFont="1" applyFill="0" applyBorder="1" applyAlignment="1" applyProtection="0">
      <alignment vertical="bottom"/>
    </xf>
    <xf numFmtId="0" fontId="0" fillId="10" borderId="16" applyNumberFormat="0" applyFont="1" applyFill="1" applyBorder="1" applyAlignment="1" applyProtection="0">
      <alignment vertical="bottom"/>
    </xf>
    <xf numFmtId="59" fontId="8" fillId="10" borderId="17" applyNumberFormat="1" applyFont="1" applyFill="1" applyBorder="1" applyAlignment="1" applyProtection="0">
      <alignment vertical="bottom"/>
    </xf>
    <xf numFmtId="49" fontId="0" fillId="10" borderId="17" applyNumberFormat="1" applyFont="1" applyFill="1" applyBorder="1" applyAlignment="1" applyProtection="0">
      <alignment horizontal="left" vertical="bottom"/>
    </xf>
    <xf numFmtId="0" fontId="0" fillId="10" borderId="17" applyNumberFormat="0" applyFont="1" applyFill="1" applyBorder="1" applyAlignment="1" applyProtection="0">
      <alignment vertical="bottom"/>
    </xf>
    <xf numFmtId="0" fontId="0" fillId="10" borderId="18" applyNumberFormat="0" applyFont="1" applyFill="1" applyBorder="1" applyAlignment="1" applyProtection="0">
      <alignment vertical="bottom"/>
    </xf>
    <xf numFmtId="0" fontId="0" borderId="20" applyNumberFormat="0" applyFont="1" applyFill="0" applyBorder="1" applyAlignment="1" applyProtection="0">
      <alignment vertical="bottom"/>
    </xf>
    <xf numFmtId="49" fontId="0" fillId="11" borderId="21" applyNumberFormat="1" applyFont="1" applyFill="1" applyBorder="1" applyAlignment="1" applyProtection="0">
      <alignment vertical="bottom"/>
    </xf>
    <xf numFmtId="59" fontId="0" fillId="8" borderId="22" applyNumberFormat="1" applyFont="1" applyFill="1" applyBorder="1" applyAlignment="1" applyProtection="0">
      <alignment vertical="bottom"/>
    </xf>
    <xf numFmtId="49" fontId="0" fillId="11" borderId="21" applyNumberFormat="1" applyFont="1" applyFill="1" applyBorder="1" applyAlignment="1" applyProtection="0">
      <alignment horizontal="left" vertical="bottom"/>
    </xf>
    <xf numFmtId="0" fontId="0" fillId="11" borderId="23" applyNumberFormat="0" applyFont="1" applyFill="1" applyBorder="1" applyAlignment="1" applyProtection="0">
      <alignment horizontal="left" vertical="bottom"/>
    </xf>
    <xf numFmtId="0" fontId="0" fillId="11" borderId="22" applyNumberFormat="0" applyFont="1" applyFill="1" applyBorder="1" applyAlignment="1" applyProtection="0">
      <alignment horizontal="left" vertical="bottom"/>
    </xf>
    <xf numFmtId="49" fontId="0" fillId="12" borderId="10" applyNumberFormat="1" applyFont="1" applyFill="1" applyBorder="1" applyAlignment="1" applyProtection="0">
      <alignment vertical="bottom"/>
    </xf>
    <xf numFmtId="59" fontId="8" fillId="12" borderId="23" applyNumberFormat="1" applyFont="1" applyFill="1" applyBorder="1" applyAlignment="1" applyProtection="0">
      <alignment vertical="bottom"/>
    </xf>
    <xf numFmtId="49" fontId="0" fillId="12" borderId="22" applyNumberFormat="1" applyFont="1" applyFill="1" applyBorder="1" applyAlignment="1" applyProtection="0">
      <alignment horizontal="left" vertical="bottom"/>
    </xf>
    <xf numFmtId="49" fontId="0" fillId="12" borderId="6" applyNumberFormat="1" applyFont="1" applyFill="1" applyBorder="1" applyAlignment="1" applyProtection="0">
      <alignment vertical="bottom"/>
    </xf>
    <xf numFmtId="59" fontId="8" fillId="12" borderId="11" applyNumberFormat="1" applyFont="1" applyFill="1" applyBorder="1" applyAlignment="1" applyProtection="0">
      <alignment vertical="bottom"/>
    </xf>
    <xf numFmtId="49" fontId="0" fillId="12" borderId="12" applyNumberFormat="1" applyFont="1" applyFill="1" applyBorder="1" applyAlignment="1" applyProtection="0">
      <alignment horizontal="left" vertical="bottom"/>
    </xf>
    <xf numFmtId="0" fontId="0" fillId="12" borderId="16" applyNumberFormat="0" applyFont="1" applyFill="1" applyBorder="1" applyAlignment="1" applyProtection="0">
      <alignment vertical="bottom"/>
    </xf>
    <xf numFmtId="1" fontId="8" fillId="12" borderId="17" applyNumberFormat="1" applyFont="1" applyFill="1" applyBorder="1" applyAlignment="1" applyProtection="0">
      <alignment horizontal="center" vertical="bottom"/>
    </xf>
    <xf numFmtId="49" fontId="0" fillId="12" borderId="18"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21" applyNumberFormat="0" applyFont="1" applyFill="1" applyBorder="1" applyAlignment="1" applyProtection="0">
      <alignment vertical="bottom"/>
    </xf>
    <xf numFmtId="49" fontId="0" borderId="24" applyNumberFormat="1" applyFont="1" applyFill="0" applyBorder="1" applyAlignment="1" applyProtection="0">
      <alignment vertical="bottom"/>
    </xf>
    <xf numFmtId="49" fontId="0" borderId="25" applyNumberFormat="1" applyFont="1" applyFill="0" applyBorder="1" applyAlignment="1" applyProtection="0">
      <alignment vertical="bottom"/>
    </xf>
    <xf numFmtId="49" fontId="0" fillId="13" borderId="26" applyNumberFormat="1" applyFont="1" applyFill="1" applyBorder="1" applyAlignment="1" applyProtection="0">
      <alignment horizontal="center" vertical="center"/>
    </xf>
    <xf numFmtId="49" fontId="0" fillId="13" borderId="15" applyNumberFormat="1" applyFont="1" applyFill="1" applyBorder="1" applyAlignment="1" applyProtection="0">
      <alignment vertical="bottom" wrapText="1"/>
    </xf>
    <xf numFmtId="49" fontId="0" fillId="13" borderId="27" applyNumberFormat="1" applyFont="1" applyFill="1" applyBorder="1" applyAlignment="1" applyProtection="0">
      <alignment vertical="bottom" wrapText="1"/>
    </xf>
    <xf numFmtId="0" fontId="0" fillId="13" borderId="9" applyNumberFormat="0" applyFont="1" applyFill="1" applyBorder="1" applyAlignment="1" applyProtection="0">
      <alignment horizontal="center" vertical="center"/>
    </xf>
    <xf numFmtId="49" fontId="0" fillId="13" borderId="1" applyNumberFormat="1" applyFont="1" applyFill="1" applyBorder="1" applyAlignment="1" applyProtection="0">
      <alignment vertical="bottom" wrapText="1"/>
    </xf>
    <xf numFmtId="49" fontId="0" fillId="13" borderId="3" applyNumberFormat="1" applyFont="1" applyFill="1" applyBorder="1" applyAlignment="1" applyProtection="0">
      <alignment vertical="bottom" wrapText="1"/>
    </xf>
    <xf numFmtId="0" fontId="0" fillId="13" borderId="28" applyNumberFormat="0" applyFont="1" applyFill="1" applyBorder="1" applyAlignment="1" applyProtection="0">
      <alignment horizontal="center" vertical="center"/>
    </xf>
    <xf numFmtId="49" fontId="0" fillId="13" borderId="2" applyNumberFormat="1" applyFont="1" applyFill="1" applyBorder="1" applyAlignment="1" applyProtection="0">
      <alignment vertical="bottom" wrapText="1"/>
    </xf>
    <xf numFmtId="49" fontId="0" fillId="13" borderId="29" applyNumberFormat="1"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70ad47"/>
      <rgbColor rgb="ff7f7f7f"/>
      <rgbColor rgb="ffffff00"/>
      <rgbColor rgb="ffff0000"/>
      <rgbColor rgb="ff92d050"/>
      <rgbColor rgb="fff2f2f2"/>
      <rgbColor rgb="ff595959"/>
      <rgbColor rgb="ffd8d8d8"/>
      <rgbColor rgb="ffbfbfbf"/>
      <rgbColor rgb="ffa5a5a5"/>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15903</xdr:colOff>
      <xdr:row>0</xdr:row>
      <xdr:rowOff>23856</xdr:rowOff>
    </xdr:from>
    <xdr:to>
      <xdr:col>1</xdr:col>
      <xdr:colOff>637651</xdr:colOff>
      <xdr:row>2</xdr:row>
      <xdr:rowOff>106921</xdr:rowOff>
    </xdr:to>
    <xdr:pic>
      <xdr:nvPicPr>
        <xdr:cNvPr id="2" name="Imagen 1" descr="Imagen 1"/>
        <xdr:cNvPicPr>
          <a:picLocks noChangeAspect="1"/>
        </xdr:cNvPicPr>
      </xdr:nvPicPr>
      <xdr:blipFill>
        <a:blip r:embed="rId1">
          <a:extLst/>
        </a:blip>
        <a:stretch>
          <a:fillRect/>
        </a:stretch>
      </xdr:blipFill>
      <xdr:spPr>
        <a:xfrm>
          <a:off x="15903" y="23856"/>
          <a:ext cx="2158449" cy="53582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70</v>
      </c>
      <c r="C11" s="3"/>
      <c r="D11" s="3"/>
    </row>
    <row r="12">
      <c r="B12" s="4"/>
      <c r="C12" t="s" s="4">
        <v>5</v>
      </c>
      <c r="D12" t="s" s="5">
        <v>70</v>
      </c>
    </row>
  </sheetData>
  <mergeCells count="1">
    <mergeCell ref="B3:D3"/>
  </mergeCells>
  <hyperlinks>
    <hyperlink ref="D10" location="'Cálculo'!R1C1" tooltip="" display="Cálculo"/>
    <hyperlink ref="D12" location="'Justificación'!R1C1" tooltip="" display="Justificación"/>
  </hyperlinks>
</worksheet>
</file>

<file path=xl/worksheets/sheet2.xml><?xml version="1.0" encoding="utf-8"?>
<worksheet xmlns:r="http://schemas.openxmlformats.org/officeDocument/2006/relationships" xmlns="http://schemas.openxmlformats.org/spreadsheetml/2006/main">
  <dimension ref="A1:M38"/>
  <sheetViews>
    <sheetView workbookViewId="0" showGridLines="0" defaultGridColor="1"/>
  </sheetViews>
  <sheetFormatPr defaultColWidth="11.5" defaultRowHeight="15" customHeight="1" outlineLevelRow="0" outlineLevelCol="0"/>
  <cols>
    <col min="1" max="1" width="20.1719" style="6" customWidth="1"/>
    <col min="2" max="2" width="15.1719" style="6" customWidth="1"/>
    <col min="3" max="3" width="75" style="6" customWidth="1"/>
    <col min="4" max="4" width="16.1719" style="6" customWidth="1"/>
    <col min="5" max="5" width="28.6719" style="6" customWidth="1"/>
    <col min="6" max="6" width="11.5" style="6" customWidth="1"/>
    <col min="7" max="7" width="25" style="6" customWidth="1"/>
    <col min="8" max="8" width="11.6719" style="6" customWidth="1"/>
    <col min="9" max="9" width="17.1719" style="6" customWidth="1"/>
    <col min="10" max="10" width="17.3516" style="6" customWidth="1"/>
    <col min="11" max="11" width="18.6719" style="6" customWidth="1"/>
    <col min="12" max="12" width="29.8516" style="6" customWidth="1"/>
    <col min="13" max="13" width="22.5" style="6" customWidth="1"/>
    <col min="14" max="16384" width="11.5" style="6" customWidth="1"/>
  </cols>
  <sheetData>
    <row r="1" ht="20.65" customHeight="1">
      <c r="A1" s="7"/>
      <c r="B1" s="7"/>
      <c r="C1" t="s" s="8">
        <v>6</v>
      </c>
      <c r="D1" s="7"/>
      <c r="E1" s="7"/>
      <c r="F1" s="7"/>
      <c r="G1" s="9"/>
      <c r="H1" s="9"/>
      <c r="I1" s="9"/>
      <c r="J1" s="9"/>
      <c r="K1" s="9"/>
      <c r="L1" s="7"/>
      <c r="M1" s="7"/>
    </row>
    <row r="2" ht="15" customHeight="1">
      <c r="A2" s="7"/>
      <c r="B2" s="7"/>
      <c r="C2" t="s" s="10">
        <v>7</v>
      </c>
      <c r="D2" s="7"/>
      <c r="E2" s="7"/>
      <c r="F2" s="11"/>
      <c r="G2" t="s" s="12">
        <v>8</v>
      </c>
      <c r="H2" t="s" s="13">
        <v>9</v>
      </c>
      <c r="I2" t="s" s="13">
        <v>10</v>
      </c>
      <c r="J2" t="s" s="13">
        <v>11</v>
      </c>
      <c r="K2" t="s" s="14">
        <v>12</v>
      </c>
      <c r="L2" s="15"/>
      <c r="M2" s="7"/>
    </row>
    <row r="3" ht="15" customHeight="1">
      <c r="A3" s="7"/>
      <c r="B3" s="7"/>
      <c r="C3" t="s" s="10">
        <v>13</v>
      </c>
      <c r="D3" s="7"/>
      <c r="E3" s="7"/>
      <c r="F3" s="11"/>
      <c r="G3" t="s" s="16">
        <v>14</v>
      </c>
      <c r="H3" s="17">
        <f>B32</f>
        <v>32.2044728434505</v>
      </c>
      <c r="I3" s="18">
        <v>10</v>
      </c>
      <c r="J3" s="18">
        <v>60</v>
      </c>
      <c r="K3" s="18">
        <v>60</v>
      </c>
      <c r="L3" t="s" s="19">
        <v>15</v>
      </c>
      <c r="M3" s="20"/>
    </row>
    <row r="4" ht="15" customHeight="1">
      <c r="A4" s="7"/>
      <c r="B4" s="7"/>
      <c r="C4" s="7"/>
      <c r="D4" s="7"/>
      <c r="E4" s="7"/>
      <c r="F4" s="11"/>
      <c r="G4" t="s" s="16">
        <v>16</v>
      </c>
      <c r="H4" s="21">
        <f>H3/$B$7</f>
        <v>2.01277955271566</v>
      </c>
      <c r="I4" s="21">
        <f>I3/$B$7</f>
        <v>0.625</v>
      </c>
      <c r="J4" s="21">
        <f>J3/$B$7</f>
        <v>3.75</v>
      </c>
      <c r="K4" s="22">
        <f>K3/$B$7</f>
        <v>3.75</v>
      </c>
      <c r="L4" s="23"/>
      <c r="M4" s="7"/>
    </row>
    <row r="5" ht="15" customHeight="1">
      <c r="A5" s="9"/>
      <c r="B5" s="9"/>
      <c r="C5" s="9"/>
      <c r="D5" s="9"/>
      <c r="E5" s="7"/>
      <c r="F5" s="11"/>
      <c r="G5" t="s" s="16">
        <v>17</v>
      </c>
      <c r="H5" s="21">
        <f>H4/$B$6</f>
        <v>0.201277955271566</v>
      </c>
      <c r="I5" s="21">
        <f>I4/$B$6</f>
        <v>0.0625</v>
      </c>
      <c r="J5" s="21">
        <f>J4/$B$6</f>
        <v>0.375</v>
      </c>
      <c r="K5" s="22">
        <f>K4/$B$6</f>
        <v>0.375</v>
      </c>
      <c r="L5" s="24"/>
      <c r="M5" s="7"/>
    </row>
    <row r="6" ht="15" customHeight="1">
      <c r="A6" t="s" s="25">
        <v>18</v>
      </c>
      <c r="B6" s="26">
        <v>10</v>
      </c>
      <c r="C6" t="s" s="27">
        <v>19</v>
      </c>
      <c r="D6" s="28"/>
      <c r="E6" s="24"/>
      <c r="F6" s="11"/>
      <c r="G6" t="s" s="16">
        <v>20</v>
      </c>
      <c r="H6" s="29">
        <f>$B$28*H3</f>
        <v>12881.7891373802</v>
      </c>
      <c r="I6" s="29">
        <f>$B$28*I3</f>
        <v>4000</v>
      </c>
      <c r="J6" s="29">
        <f>$B$28*J3</f>
        <v>24000</v>
      </c>
      <c r="K6" s="30">
        <f>$B$28*K3</f>
        <v>24000</v>
      </c>
      <c r="L6" s="24"/>
      <c r="M6" s="7"/>
    </row>
    <row r="7" ht="15" customHeight="1">
      <c r="A7" s="31"/>
      <c r="B7" s="32">
        <v>16</v>
      </c>
      <c r="C7" t="s" s="33">
        <v>21</v>
      </c>
      <c r="D7" s="34"/>
      <c r="E7" s="24"/>
      <c r="F7" s="11"/>
      <c r="G7" t="s" s="16">
        <v>18</v>
      </c>
      <c r="H7" s="29">
        <f>$B$16</f>
        <v>5040</v>
      </c>
      <c r="I7" s="29">
        <f>$B$16</f>
        <v>5040</v>
      </c>
      <c r="J7" s="29">
        <f>$B$16</f>
        <v>5040</v>
      </c>
      <c r="K7" s="30">
        <f>$B$16</f>
        <v>5040</v>
      </c>
      <c r="L7" s="24"/>
      <c r="M7" s="7"/>
    </row>
    <row r="8" ht="15" customHeight="1">
      <c r="A8" s="31"/>
      <c r="B8" s="35">
        <f>1*D8*B7</f>
        <v>800</v>
      </c>
      <c r="C8" t="s" s="33">
        <v>22</v>
      </c>
      <c r="D8" s="36">
        <v>50</v>
      </c>
      <c r="E8" s="24"/>
      <c r="F8" s="11"/>
      <c r="G8" t="s" s="16">
        <v>23</v>
      </c>
      <c r="H8" s="29">
        <f>$B$26*H3</f>
        <v>7841.7891373802</v>
      </c>
      <c r="I8" s="29">
        <f>$B$26*I3</f>
        <v>2435</v>
      </c>
      <c r="J8" s="29">
        <f>$B$26*J3</f>
        <v>14610</v>
      </c>
      <c r="K8" s="30">
        <f>$B$26*K3</f>
        <v>14610</v>
      </c>
      <c r="L8" s="24"/>
      <c r="M8" s="7"/>
    </row>
    <row r="9" ht="15" customHeight="1">
      <c r="A9" s="31"/>
      <c r="B9" s="35">
        <f>4*D9*B7</f>
        <v>2240</v>
      </c>
      <c r="C9" t="s" s="33">
        <v>24</v>
      </c>
      <c r="D9" s="36">
        <v>35</v>
      </c>
      <c r="E9" s="24"/>
      <c r="F9" s="11"/>
      <c r="G9" t="s" s="16">
        <v>25</v>
      </c>
      <c r="H9" s="29">
        <f>H8+H7</f>
        <v>12881.7891373802</v>
      </c>
      <c r="I9" s="29">
        <f>I8+I7</f>
        <v>7475</v>
      </c>
      <c r="J9" s="29">
        <f>J8+J7</f>
        <v>19650</v>
      </c>
      <c r="K9" s="30">
        <f>K8+K7</f>
        <v>19650</v>
      </c>
      <c r="L9" s="24"/>
      <c r="M9" s="7"/>
    </row>
    <row r="10" ht="15" customHeight="1">
      <c r="A10" s="31"/>
      <c r="B10" s="35">
        <f>(B6-5)*D10*B7</f>
        <v>2000</v>
      </c>
      <c r="C10" t="s" s="33">
        <v>26</v>
      </c>
      <c r="D10" s="36">
        <v>25</v>
      </c>
      <c r="E10" s="24"/>
      <c r="F10" s="11"/>
      <c r="G10" t="s" s="16">
        <v>27</v>
      </c>
      <c r="H10" s="29">
        <f>H6-H9</f>
        <v>0</v>
      </c>
      <c r="I10" s="29">
        <f>I6-I9</f>
        <v>-3475</v>
      </c>
      <c r="J10" s="29">
        <f>J6-J9</f>
        <v>4350</v>
      </c>
      <c r="K10" s="30">
        <f>K6-K9</f>
        <v>4350</v>
      </c>
      <c r="L10" s="24"/>
      <c r="M10" s="7"/>
    </row>
    <row r="11" ht="15" customHeight="1">
      <c r="A11" s="31"/>
      <c r="B11" s="35">
        <f>SUM(B8:B10)</f>
        <v>5040</v>
      </c>
      <c r="C11" t="s" s="33">
        <v>28</v>
      </c>
      <c r="D11" s="34"/>
      <c r="E11" s="24"/>
      <c r="F11" s="11"/>
      <c r="G11" t="s" s="16">
        <v>29</v>
      </c>
      <c r="H11" s="37">
        <f>IF(H10&gt;0,H10*0.05,0)</f>
        <v>0</v>
      </c>
      <c r="I11" s="37">
        <f>IF(I10&gt;0,I10*0.05,0)</f>
        <v>0</v>
      </c>
      <c r="J11" s="29">
        <f>IF(J10&gt;0,J10*0.05,0)</f>
        <v>217.5</v>
      </c>
      <c r="K11" s="30">
        <f>IF(K10&gt;0,K10*0.05,0)</f>
        <v>217.5</v>
      </c>
      <c r="L11" s="24"/>
      <c r="M11" s="7"/>
    </row>
    <row r="12" ht="15" customHeight="1">
      <c r="A12" s="31"/>
      <c r="B12" s="38"/>
      <c r="C12" t="s" s="33">
        <v>30</v>
      </c>
      <c r="D12" s="34"/>
      <c r="E12" s="24"/>
      <c r="F12" s="11"/>
      <c r="G12" t="s" s="16">
        <v>31</v>
      </c>
      <c r="H12" s="29">
        <f>H10-H11</f>
        <v>0</v>
      </c>
      <c r="I12" s="29">
        <f>I10-I11</f>
        <v>-3475</v>
      </c>
      <c r="J12" s="29">
        <f>J10-J11</f>
        <v>4132.5</v>
      </c>
      <c r="K12" s="30">
        <f>K10-K11</f>
        <v>4132.5</v>
      </c>
      <c r="L12" s="24"/>
      <c r="M12" s="7"/>
    </row>
    <row r="13" ht="15" customHeight="1">
      <c r="A13" s="31"/>
      <c r="B13" s="38">
        <v>0</v>
      </c>
      <c r="C13" t="s" s="33">
        <v>32</v>
      </c>
      <c r="D13" s="34"/>
      <c r="E13" s="24"/>
      <c r="F13" s="11"/>
      <c r="G13" t="s" s="16">
        <v>33</v>
      </c>
      <c r="H13" s="29">
        <f>H12/($H$18+$H$19)+$H$23</f>
        <v>322.044728434505</v>
      </c>
      <c r="I13" s="29">
        <f>I12/($H$18+$H$19)+$H$23</f>
        <v>235.169728434505</v>
      </c>
      <c r="J13" s="29">
        <f>J12/($H$18+$H$19)+$H$23</f>
        <v>425.357228434505</v>
      </c>
      <c r="K13" s="30">
        <f>K12/($H$18+$H$19)+$H$23</f>
        <v>425.357228434505</v>
      </c>
      <c r="L13" s="24"/>
      <c r="M13" s="7"/>
    </row>
    <row r="14" ht="15" customHeight="1">
      <c r="A14" s="31"/>
      <c r="B14" s="38">
        <v>0</v>
      </c>
      <c r="C14" t="s" s="33">
        <v>34</v>
      </c>
      <c r="D14" s="34"/>
      <c r="E14" s="24"/>
      <c r="F14" s="11"/>
      <c r="G14" t="s" s="16">
        <v>35</v>
      </c>
      <c r="H14" s="39">
        <f>(H13/$H$23)-1</f>
        <v>0</v>
      </c>
      <c r="I14" s="39">
        <f>(I13/$H$23)-1</f>
        <v>-0.26976066468254</v>
      </c>
      <c r="J14" s="39">
        <f>(J13/$H$23)-1</f>
        <v>0.320801711309524</v>
      </c>
      <c r="K14" s="40">
        <f>(K13/$H$23)-1</f>
        <v>0.320801711309524</v>
      </c>
      <c r="L14" s="41"/>
      <c r="M14" s="7"/>
    </row>
    <row r="15" ht="15" customHeight="1">
      <c r="A15" s="31"/>
      <c r="B15" s="38">
        <v>0</v>
      </c>
      <c r="C15" t="s" s="33">
        <v>36</v>
      </c>
      <c r="D15" s="34"/>
      <c r="E15" s="24"/>
      <c r="F15" s="7"/>
      <c r="G15" s="42"/>
      <c r="H15" s="42"/>
      <c r="I15" s="42"/>
      <c r="J15" s="42"/>
      <c r="K15" s="42"/>
      <c r="L15" s="7"/>
      <c r="M15" s="7"/>
    </row>
    <row r="16" ht="15" customHeight="1">
      <c r="A16" s="43"/>
      <c r="B16" s="44">
        <f>SUM(B11:B15)</f>
        <v>5040</v>
      </c>
      <c r="C16" t="s" s="45">
        <v>37</v>
      </c>
      <c r="D16" s="46"/>
      <c r="E16" s="24"/>
      <c r="F16" s="7"/>
      <c r="G16" t="s" s="47">
        <v>38</v>
      </c>
      <c r="H16" s="9"/>
      <c r="I16" s="7"/>
      <c r="J16" s="48"/>
      <c r="K16" s="48"/>
      <c r="L16" s="48"/>
      <c r="M16" s="48"/>
    </row>
    <row r="17" ht="15" customHeight="1">
      <c r="A17" s="42"/>
      <c r="B17" s="42"/>
      <c r="C17" s="42"/>
      <c r="D17" s="42"/>
      <c r="E17" s="7"/>
      <c r="F17" s="11"/>
      <c r="G17" t="s" s="49">
        <v>39</v>
      </c>
      <c r="H17" s="50">
        <f>H3</f>
        <v>32.2044728434505</v>
      </c>
      <c r="I17" s="24"/>
      <c r="J17" s="7"/>
      <c r="K17" s="7"/>
      <c r="L17" s="7"/>
      <c r="M17" s="7"/>
    </row>
    <row r="18" ht="15" customHeight="1">
      <c r="A18" s="9"/>
      <c r="B18" s="9"/>
      <c r="C18" s="9"/>
      <c r="D18" t="s" s="47">
        <v>40</v>
      </c>
      <c r="E18" t="s" s="47">
        <v>41</v>
      </c>
      <c r="F18" s="11"/>
      <c r="G18" t="s" s="49">
        <v>42</v>
      </c>
      <c r="H18" s="37">
        <f>$B$6</f>
        <v>10</v>
      </c>
      <c r="I18" s="24"/>
      <c r="J18" s="7"/>
      <c r="K18" s="7"/>
      <c r="L18" s="7"/>
      <c r="M18" s="7"/>
    </row>
    <row r="19" ht="15" customHeight="1">
      <c r="A19" t="s" s="51">
        <v>43</v>
      </c>
      <c r="B19" s="52">
        <f>IF(D19&gt;0.001,D19*E19,0)</f>
        <v>75</v>
      </c>
      <c r="C19" t="s" s="53">
        <v>44</v>
      </c>
      <c r="D19" s="54">
        <v>300</v>
      </c>
      <c r="E19" s="55">
        <v>0.25</v>
      </c>
      <c r="F19" s="56"/>
      <c r="G19" t="s" s="49">
        <v>45</v>
      </c>
      <c r="H19" s="37">
        <f>20+H18</f>
        <v>30</v>
      </c>
      <c r="I19" s="24"/>
      <c r="J19" s="7"/>
      <c r="K19" s="7"/>
      <c r="L19" s="7"/>
      <c r="M19" s="7"/>
    </row>
    <row r="20" ht="15" customHeight="1">
      <c r="A20" s="57"/>
      <c r="B20" s="58">
        <f>IF(D20&gt;0.001,D20*E20,0)</f>
        <v>116.5</v>
      </c>
      <c r="C20" t="s" s="59">
        <v>46</v>
      </c>
      <c r="D20" s="60">
        <v>50</v>
      </c>
      <c r="E20" s="61">
        <v>2.33</v>
      </c>
      <c r="F20" s="56"/>
      <c r="G20" t="s" s="49">
        <v>47</v>
      </c>
      <c r="H20" s="29">
        <f>H8</f>
        <v>7841.7891373802</v>
      </c>
      <c r="I20" s="24"/>
      <c r="J20" s="7"/>
      <c r="K20" s="7"/>
      <c r="L20" s="7"/>
      <c r="M20" s="7"/>
    </row>
    <row r="21" ht="15" customHeight="1">
      <c r="A21" s="57"/>
      <c r="B21" s="58">
        <f>IF(D21&gt;0.001,D21*E21,0)</f>
        <v>0</v>
      </c>
      <c r="C21" t="s" s="59">
        <v>48</v>
      </c>
      <c r="D21" s="60">
        <v>0</v>
      </c>
      <c r="E21" s="61">
        <v>0</v>
      </c>
      <c r="F21" s="56"/>
      <c r="G21" t="s" s="49">
        <v>18</v>
      </c>
      <c r="H21" s="29">
        <f>$B$16</f>
        <v>5040</v>
      </c>
      <c r="I21" s="24"/>
      <c r="J21" s="7"/>
      <c r="K21" s="7"/>
      <c r="L21" s="7"/>
      <c r="M21" s="7"/>
    </row>
    <row r="22" ht="15" customHeight="1">
      <c r="A22" s="57"/>
      <c r="B22" s="58">
        <f>IF(D22&gt;0.001,D22*E22,0)</f>
        <v>0</v>
      </c>
      <c r="C22" t="s" s="59">
        <v>49</v>
      </c>
      <c r="D22" s="38">
        <v>0</v>
      </c>
      <c r="E22" s="61">
        <v>0</v>
      </c>
      <c r="F22" s="56"/>
      <c r="G22" t="s" s="49">
        <v>50</v>
      </c>
      <c r="H22" s="29">
        <f>H21+H20</f>
        <v>12881.7891373802</v>
      </c>
      <c r="I22" s="24"/>
      <c r="J22" s="7"/>
      <c r="K22" s="7"/>
      <c r="L22" s="7"/>
      <c r="M22" s="7"/>
    </row>
    <row r="23" ht="15" customHeight="1">
      <c r="A23" s="57"/>
      <c r="B23" s="62">
        <v>0.1</v>
      </c>
      <c r="C23" t="s" s="59">
        <v>51</v>
      </c>
      <c r="D23" s="63"/>
      <c r="E23" s="64"/>
      <c r="F23" s="56"/>
      <c r="G23" t="s" s="49">
        <v>52</v>
      </c>
      <c r="H23" s="29">
        <f>H22/(H19+H18)</f>
        <v>322.044728434505</v>
      </c>
      <c r="I23" s="24"/>
      <c r="J23" s="7"/>
      <c r="K23" s="7"/>
      <c r="L23" s="7"/>
      <c r="M23" s="7"/>
    </row>
    <row r="24" ht="15" customHeight="1">
      <c r="A24" s="57"/>
      <c r="B24" s="62">
        <v>0.03</v>
      </c>
      <c r="C24" t="s" s="59">
        <v>53</v>
      </c>
      <c r="D24" s="63"/>
      <c r="E24" s="64"/>
      <c r="F24" s="24"/>
      <c r="G24" s="42"/>
      <c r="H24" s="42"/>
      <c r="I24" s="7"/>
      <c r="J24" s="7"/>
      <c r="K24" s="7"/>
      <c r="L24" s="7"/>
      <c r="M24" s="7"/>
    </row>
    <row r="25" ht="15" customHeight="1">
      <c r="A25" s="57"/>
      <c r="B25" s="38">
        <v>0</v>
      </c>
      <c r="C25" t="s" s="59">
        <v>54</v>
      </c>
      <c r="D25" s="63"/>
      <c r="E25" s="64"/>
      <c r="F25" s="24"/>
      <c r="G25" t="s" s="65">
        <v>55</v>
      </c>
      <c r="H25" s="7"/>
      <c r="I25" s="7"/>
      <c r="J25" s="7"/>
      <c r="K25" s="7"/>
      <c r="L25" s="7"/>
      <c r="M25" s="7"/>
    </row>
    <row r="26" ht="15" customHeight="1">
      <c r="A26" s="66"/>
      <c r="B26" s="67">
        <f>B19+(B28*B23)+(B24*B28)+B25+B20+B21+B22</f>
        <v>243.5</v>
      </c>
      <c r="C26" t="s" s="68">
        <v>43</v>
      </c>
      <c r="D26" s="69"/>
      <c r="E26" s="70"/>
      <c r="F26" s="24"/>
      <c r="G26" t="s" s="65">
        <v>56</v>
      </c>
      <c r="H26" s="7"/>
      <c r="I26" s="7"/>
      <c r="J26" s="7"/>
      <c r="K26" s="7"/>
      <c r="L26" s="7"/>
      <c r="M26" s="7"/>
    </row>
    <row r="27" ht="15" customHeight="1">
      <c r="A27" s="71"/>
      <c r="B27" s="71"/>
      <c r="C27" s="71"/>
      <c r="D27" s="71"/>
      <c r="E27" s="71"/>
      <c r="F27" s="7"/>
      <c r="G27" t="s" s="65">
        <v>57</v>
      </c>
      <c r="H27" s="7"/>
      <c r="I27" s="7"/>
      <c r="J27" s="7"/>
      <c r="K27" s="7"/>
      <c r="L27" s="7"/>
      <c r="M27" s="7"/>
    </row>
    <row r="28" ht="15" customHeight="1">
      <c r="A28" t="s" s="72">
        <v>58</v>
      </c>
      <c r="B28" s="73">
        <v>400</v>
      </c>
      <c r="C28" t="s" s="74">
        <v>59</v>
      </c>
      <c r="D28" s="75"/>
      <c r="E28" s="76"/>
      <c r="F28" s="24"/>
      <c r="G28" t="s" s="65">
        <v>60</v>
      </c>
      <c r="H28" s="7"/>
      <c r="I28" s="7"/>
      <c r="J28" s="7"/>
      <c r="K28" s="7"/>
      <c r="L28" s="7"/>
      <c r="M28" s="7"/>
    </row>
    <row r="29" ht="15" customHeight="1">
      <c r="A29" s="71"/>
      <c r="B29" s="71"/>
      <c r="C29" s="71"/>
      <c r="D29" s="42"/>
      <c r="E29" s="42"/>
      <c r="F29" s="7"/>
      <c r="G29" t="s" s="65">
        <v>61</v>
      </c>
      <c r="H29" s="7"/>
      <c r="I29" s="7"/>
      <c r="J29" s="7"/>
      <c r="K29" s="7"/>
      <c r="L29" s="7"/>
      <c r="M29" s="7"/>
    </row>
    <row r="30" ht="15" customHeight="1">
      <c r="A30" t="s" s="77">
        <v>62</v>
      </c>
      <c r="B30" s="78">
        <f>B16</f>
        <v>5040</v>
      </c>
      <c r="C30" t="s" s="79">
        <v>18</v>
      </c>
      <c r="D30" s="24"/>
      <c r="E30" s="7"/>
      <c r="F30" s="7"/>
      <c r="G30" s="7"/>
      <c r="H30" s="7"/>
      <c r="I30" s="7"/>
      <c r="J30" s="7"/>
      <c r="K30" s="7"/>
      <c r="L30" s="7"/>
      <c r="M30" s="7"/>
    </row>
    <row r="31" ht="15" customHeight="1">
      <c r="A31" t="s" s="80">
        <v>63</v>
      </c>
      <c r="B31" s="81">
        <f>B28-B26</f>
        <v>156.5</v>
      </c>
      <c r="C31" t="s" s="82">
        <v>64</v>
      </c>
      <c r="D31" s="24"/>
      <c r="E31" s="7"/>
      <c r="F31" s="7"/>
      <c r="G31" s="7"/>
      <c r="H31" s="7"/>
      <c r="I31" s="7"/>
      <c r="J31" s="7"/>
      <c r="K31" s="7"/>
      <c r="L31" s="7"/>
      <c r="M31" s="7"/>
    </row>
    <row r="32" ht="15" customHeight="1">
      <c r="A32" s="83"/>
      <c r="B32" s="84">
        <f>B30/B31</f>
        <v>32.2044728434505</v>
      </c>
      <c r="C32" t="s" s="85">
        <v>65</v>
      </c>
      <c r="D32" s="24"/>
      <c r="E32" s="7"/>
      <c r="F32" s="7"/>
      <c r="G32" s="7"/>
      <c r="H32" s="7"/>
      <c r="I32" s="7"/>
      <c r="J32" s="7"/>
      <c r="K32" s="7"/>
      <c r="L32" s="7"/>
      <c r="M32" s="7"/>
    </row>
    <row r="33" ht="15" customHeight="1">
      <c r="A33" s="42"/>
      <c r="B33" s="42"/>
      <c r="C33" s="42"/>
      <c r="D33" s="7"/>
      <c r="E33" s="7"/>
      <c r="F33" s="7"/>
      <c r="G33" s="7"/>
      <c r="H33" s="7"/>
      <c r="I33" s="7"/>
      <c r="J33" s="7"/>
      <c r="K33" s="7"/>
      <c r="L33" s="7"/>
      <c r="M33" s="7"/>
    </row>
    <row r="34" ht="15" customHeight="1">
      <c r="A34" t="s" s="65">
        <v>66</v>
      </c>
      <c r="B34" s="7"/>
      <c r="C34" s="7"/>
      <c r="D34" s="7"/>
      <c r="E34" s="7"/>
      <c r="F34" s="7"/>
      <c r="G34" s="7"/>
      <c r="H34" s="7"/>
      <c r="I34" s="7"/>
      <c r="J34" s="7"/>
      <c r="K34" s="7"/>
      <c r="L34" s="7"/>
      <c r="M34" s="7"/>
    </row>
    <row r="35" ht="15" customHeight="1">
      <c r="A35" t="s" s="65">
        <v>67</v>
      </c>
      <c r="B35" s="7"/>
      <c r="C35" s="7"/>
      <c r="D35" s="7"/>
      <c r="E35" s="7"/>
      <c r="F35" s="7"/>
      <c r="G35" s="7"/>
      <c r="H35" s="7"/>
      <c r="I35" s="7"/>
      <c r="J35" s="7"/>
      <c r="K35" s="7"/>
      <c r="L35" s="7"/>
      <c r="M35" s="7"/>
    </row>
    <row r="36" ht="15" customHeight="1">
      <c r="A36" t="s" s="65">
        <v>68</v>
      </c>
      <c r="B36" s="7"/>
      <c r="C36" s="7"/>
      <c r="D36" s="7"/>
      <c r="E36" s="7"/>
      <c r="F36" s="7"/>
      <c r="G36" s="7"/>
      <c r="H36" s="7"/>
      <c r="I36" s="7"/>
      <c r="J36" s="7"/>
      <c r="K36" s="7"/>
      <c r="L36" s="7"/>
      <c r="M36" s="7"/>
    </row>
    <row r="37" ht="15" customHeight="1">
      <c r="A37" s="7"/>
      <c r="B37" s="7"/>
      <c r="C37" s="7"/>
      <c r="D37" s="7"/>
      <c r="E37" s="7"/>
      <c r="F37" s="7"/>
      <c r="G37" s="7"/>
      <c r="H37" s="7"/>
      <c r="I37" s="7"/>
      <c r="J37" s="7"/>
      <c r="K37" s="7"/>
      <c r="L37" s="7"/>
      <c r="M37" s="7"/>
    </row>
    <row r="38" ht="15" customHeight="1">
      <c r="A38" t="s" s="65">
        <v>69</v>
      </c>
      <c r="B38" s="7"/>
      <c r="C38" s="7"/>
      <c r="D38" s="7"/>
      <c r="E38" s="7"/>
      <c r="F38" s="7"/>
      <c r="G38" s="7"/>
      <c r="H38" s="7"/>
      <c r="I38" s="7"/>
      <c r="J38" s="7"/>
      <c r="K38" s="7"/>
      <c r="L38" s="7"/>
      <c r="M38" s="7"/>
    </row>
  </sheetData>
  <mergeCells count="1">
    <mergeCell ref="C28:E28"/>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1.5" defaultRowHeight="15" customHeight="1" outlineLevelRow="0" outlineLevelCol="0"/>
  <cols>
    <col min="1" max="1" width="11.5" style="86" customWidth="1"/>
    <col min="2" max="2" width="18" style="86" customWidth="1"/>
    <col min="3" max="3" width="123.172" style="86" customWidth="1"/>
    <col min="4" max="5" width="11.5" style="86" customWidth="1"/>
    <col min="6" max="16384" width="11.5" style="86" customWidth="1"/>
  </cols>
  <sheetData>
    <row r="1" ht="16" customHeight="1">
      <c r="A1" s="87"/>
      <c r="B1" t="s" s="88">
        <v>71</v>
      </c>
      <c r="C1" t="s" s="89">
        <v>72</v>
      </c>
      <c r="D1" s="24"/>
      <c r="E1" s="7"/>
    </row>
    <row r="2" ht="60" customHeight="1">
      <c r="A2" t="s" s="90">
        <v>73</v>
      </c>
      <c r="B2" t="s" s="91">
        <v>74</v>
      </c>
      <c r="C2" t="s" s="92">
        <v>75</v>
      </c>
      <c r="D2" s="24"/>
      <c r="E2" s="7"/>
    </row>
    <row r="3" ht="45" customHeight="1">
      <c r="A3" s="93"/>
      <c r="B3" t="s" s="94">
        <v>76</v>
      </c>
      <c r="C3" t="s" s="95">
        <v>77</v>
      </c>
      <c r="D3" s="24"/>
      <c r="E3" s="7"/>
    </row>
    <row r="4" ht="90" customHeight="1">
      <c r="A4" s="96"/>
      <c r="B4" t="s" s="97">
        <v>78</v>
      </c>
      <c r="C4" t="s" s="98">
        <v>79</v>
      </c>
      <c r="D4" s="24"/>
      <c r="E4" s="7"/>
    </row>
    <row r="5" ht="45" customHeight="1">
      <c r="A5" t="s" s="90">
        <v>38</v>
      </c>
      <c r="B5" t="s" s="91">
        <v>80</v>
      </c>
      <c r="C5" t="s" s="92">
        <v>81</v>
      </c>
      <c r="D5" s="24"/>
      <c r="E5" s="7"/>
    </row>
    <row r="6" ht="60" customHeight="1">
      <c r="A6" s="93"/>
      <c r="B6" t="s" s="94">
        <v>82</v>
      </c>
      <c r="C6" t="s" s="95">
        <v>83</v>
      </c>
      <c r="D6" s="24"/>
      <c r="E6" s="7"/>
    </row>
    <row r="7" ht="75" customHeight="1">
      <c r="A7" s="96"/>
      <c r="B7" t="s" s="97">
        <v>84</v>
      </c>
      <c r="C7" t="s" s="98">
        <v>85</v>
      </c>
      <c r="D7" s="24"/>
      <c r="E7" s="7"/>
    </row>
    <row r="8" ht="16" customHeight="1">
      <c r="A8" s="42"/>
      <c r="B8" s="42"/>
      <c r="C8" s="42"/>
      <c r="D8" s="7"/>
      <c r="E8" s="7"/>
    </row>
    <row r="9" ht="16" customHeight="1">
      <c r="A9" s="7"/>
      <c r="B9" s="7"/>
      <c r="C9" s="7"/>
      <c r="D9" s="7"/>
      <c r="E9" s="7"/>
    </row>
    <row r="10" ht="16" customHeight="1">
      <c r="A10" s="7"/>
      <c r="B10" s="7"/>
      <c r="C10" s="7"/>
      <c r="D10" s="7"/>
      <c r="E10" s="7"/>
    </row>
  </sheetData>
  <mergeCells count="2">
    <mergeCell ref="A2:A4"/>
    <mergeCell ref="A5:A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