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fia\Downloads\"/>
    </mc:Choice>
  </mc:AlternateContent>
  <bookViews>
    <workbookView xWindow="0" yWindow="0" windowWidth="20490" windowHeight="7755"/>
  </bookViews>
  <sheets>
    <sheet name="Cálculo" sheetId="1" r:id="rId1"/>
    <sheet name="Justificación"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B8" i="1"/>
  <c r="B9" i="1"/>
  <c r="B10" i="1"/>
  <c r="B11" i="1"/>
  <c r="B16" i="1"/>
  <c r="B30" i="1"/>
  <c r="B19" i="1"/>
  <c r="B20" i="1"/>
  <c r="B21" i="1"/>
  <c r="B22" i="1"/>
  <c r="B26" i="1"/>
  <c r="B31" i="1"/>
  <c r="B32" i="1"/>
  <c r="H21" i="1"/>
  <c r="H8" i="1"/>
  <c r="H22" i="1"/>
  <c r="H18" i="1"/>
  <c r="H23" i="1"/>
  <c r="J13" i="1" s="1"/>
  <c r="J14" i="1" s="1"/>
  <c r="K6" i="1"/>
  <c r="K8" i="1"/>
  <c r="K7" i="1"/>
  <c r="K9" i="1"/>
  <c r="K10" i="1"/>
  <c r="K11" i="1"/>
  <c r="K12" i="1"/>
  <c r="J6" i="1"/>
  <c r="J8" i="1"/>
  <c r="J7" i="1"/>
  <c r="J9" i="1"/>
  <c r="J10" i="1"/>
  <c r="J11" i="1"/>
  <c r="J12" i="1"/>
  <c r="I6" i="1"/>
  <c r="I8" i="1"/>
  <c r="I7" i="1"/>
  <c r="I9" i="1"/>
  <c r="I10" i="1"/>
  <c r="I11" i="1"/>
  <c r="I12" i="1"/>
  <c r="H6" i="1"/>
  <c r="H7" i="1"/>
  <c r="H9" i="1"/>
  <c r="H10" i="1"/>
  <c r="H11" i="1"/>
  <c r="H12" i="1"/>
  <c r="K4" i="1"/>
  <c r="K5" i="1"/>
  <c r="J4" i="1"/>
  <c r="J5" i="1"/>
  <c r="I4" i="1"/>
  <c r="I5" i="1"/>
  <c r="H4" i="1"/>
  <c r="H5" i="1"/>
  <c r="H13" i="1" l="1"/>
  <c r="H14" i="1" s="1"/>
  <c r="K13" i="1"/>
  <c r="K14" i="1" s="1"/>
  <c r="I13" i="1"/>
  <c r="I14" i="1" s="1"/>
</calcChain>
</file>

<file path=xl/sharedStrings.xml><?xml version="1.0" encoding="utf-8"?>
<sst xmlns="http://schemas.openxmlformats.org/spreadsheetml/2006/main" count="84" uniqueCount="79">
  <si>
    <t>Proyección Financiera</t>
  </si>
  <si>
    <t>Las celdas en rojo no se editan ya que se calculan automáticamente</t>
  </si>
  <si>
    <t>Escenarios:</t>
  </si>
  <si>
    <t>Escenario PE</t>
  </si>
  <si>
    <t>Escenario Pesimista</t>
  </si>
  <si>
    <t>Escenario Optimista</t>
  </si>
  <si>
    <t>Escenario Proyectado</t>
  </si>
  <si>
    <t>Las celdas pintadas en verde son las que debés completar</t>
  </si>
  <si>
    <t>Unidades Objetivo</t>
  </si>
  <si>
    <t>Poner Q unidades de los escenarios</t>
  </si>
  <si>
    <t>Unidades/Módulo</t>
  </si>
  <si>
    <t>Unidades/Módulo/Persona</t>
  </si>
  <si>
    <t>Costos Fijos</t>
  </si>
  <si>
    <t>Estudiantes Totales</t>
  </si>
  <si>
    <t>Ingresos</t>
  </si>
  <si>
    <t>Módulos</t>
  </si>
  <si>
    <t>Sueldo Director General</t>
  </si>
  <si>
    <t>Costos Variables</t>
  </si>
  <si>
    <t>Sueldos Directores</t>
  </si>
  <si>
    <t>Costos Totales</t>
  </si>
  <si>
    <t>Salarios</t>
  </si>
  <si>
    <t>Ganancia antes de Impuestos</t>
  </si>
  <si>
    <t>Total Sueldos y Salarios</t>
  </si>
  <si>
    <t>Impuestos</t>
  </si>
  <si>
    <t>Stand ferias / Publicidad</t>
  </si>
  <si>
    <t>Resultado Proyectado</t>
  </si>
  <si>
    <t>Movilidad eventos extra áulicos del programa</t>
  </si>
  <si>
    <t>Valor de Acción Proyectada</t>
  </si>
  <si>
    <t>Herramientas</t>
  </si>
  <si>
    <t>Rentabilidad Proyectada</t>
  </si>
  <si>
    <t>Otros (impresiones, premios, etc.)</t>
  </si>
  <si>
    <t>Total Costos Fijos</t>
  </si>
  <si>
    <t>Capitalización:</t>
  </si>
  <si>
    <t>Objetivo = PE</t>
  </si>
  <si>
    <t>$ costo unitario</t>
  </si>
  <si>
    <t>Q a usar del insumo por producto</t>
  </si>
  <si>
    <t>Acciones Internas</t>
  </si>
  <si>
    <t>Costo Variable Unitario</t>
  </si>
  <si>
    <t>Acciones Externas</t>
  </si>
  <si>
    <t>Costos Variables (al PE)</t>
  </si>
  <si>
    <t>Insumo 4: …………….... (costos de este insumo por unidad producida)</t>
  </si>
  <si>
    <t>Total Capital Inicial (PE)</t>
  </si>
  <si>
    <t>Comisión por venta</t>
  </si>
  <si>
    <t>Valor de Acción</t>
  </si>
  <si>
    <t>Costos asociados a la cobranza de venta unitaria (Mercado Pago, Posnet, Tarjetas, etc.)</t>
  </si>
  <si>
    <t>Costos asociados a distribución y entrega unitaria</t>
  </si>
  <si>
    <t>Supuestos de este cálculo de desarrollo de capital inicial:</t>
  </si>
  <si>
    <t>cantidad de acciones emitidas = el doble que la cantidad de miembros de tu emprendimiento</t>
  </si>
  <si>
    <t>capital inicial = para cubrir el total de tus costos fijos + los costos variables hasta alcanzar PE (para después reinvertir para seguir produciendo)</t>
  </si>
  <si>
    <t>Precio</t>
  </si>
  <si>
    <t>No puede ser menor al costo variable unitario, debe contemplar margen para costos fijos + % de ganancia + riesgos</t>
  </si>
  <si>
    <t>*si querés, podés modificar cualquiera de estos supuestos</t>
  </si>
  <si>
    <t>**ver también el cálculo que se desprende en el SGME como sugerencia de valor de acción</t>
  </si>
  <si>
    <t>Punto de Equilibrio</t>
  </si>
  <si>
    <t>(Qe)</t>
  </si>
  <si>
    <t>Contribución Marginal Unitaria (Precio - CVU)</t>
  </si>
  <si>
    <t>Unidades (CF/CMU)</t>
  </si>
  <si>
    <t>Qe = cantidades en las mis Costos Totales son Iguales a mis Ingresos</t>
  </si>
  <si>
    <t>Por debajo de las Qe estaremos en zona de Pérdidas</t>
  </si>
  <si>
    <t xml:space="preserve">Por encima de las Qe estaremos en zona de Ganacias </t>
  </si>
  <si>
    <t>Si entendés que los márgenes de ganancias, los escenarios de producción y/o ventas no son los deseados, podés subir el precio, bajar los costos o aumentar tu objetivo de ventas</t>
  </si>
  <si>
    <t>Preguntas</t>
  </si>
  <si>
    <t>Respuestas</t>
  </si>
  <si>
    <t>Escenario objetivo:</t>
  </si>
  <si>
    <t>1- ¿Por qué elegiste ese objetivo de ventas/producción?</t>
  </si>
  <si>
    <t>2- ¿Cómo vas a hacer para alcanzar esas ventas?</t>
  </si>
  <si>
    <t>3- ¿Cómo vas a hacer para producir esa cantidad en el tiempo determinado?</t>
  </si>
  <si>
    <t>1- ¿Por qué elegiste ese capital incial?</t>
  </si>
  <si>
    <t>2- ¿Por qué elegiste vender esa cantidad de acciones?</t>
  </si>
  <si>
    <t>3- ¿En qué módulo/s del programa van a reinvertir y por qué?</t>
  </si>
  <si>
    <t>Insumo 1: Mazo de cartas (costos de este insumo por unidad producida)</t>
  </si>
  <si>
    <t>Insumo 2: Caja para las cartas (costos de este insumo por unidad producida)</t>
  </si>
  <si>
    <t>Insumo 3: Dados (costos de este insumo por unidad producida)</t>
  </si>
  <si>
    <t xml:space="preserve">Elegimos ese objetivo de ventas/producción porque es el más conveniente con los proveedores. A su vez supera nuestro punto de equilibrio y obtendríamos ganancias. </t>
  </si>
  <si>
    <t>Para alcanzar esas ventas vamos a utilizar las redes sociales, publicidades a través de Instagram y Facebook. Lo venderemos por Marketplace, Mercado Libre y por consignación en distintos Boxes o gimnasios donde se realicen actividades físicas, también en librerías y papeleras.</t>
  </si>
  <si>
    <t xml:space="preserve">Gracias a nuestros proveedores "Vale y Vani" acordamos en producir una tanda de 50 mazos de cartas con sus respectivas cajas, que estarán listos dentro de cuatro días habiles luego de haberles confirmado el pedido. Luego producción se encarga de armar las cajas y acomodar las cajas y dados dentro de ella. </t>
  </si>
  <si>
    <t>Elegimos ese capital inicial porque cubre nuestros costos fijos, objetivo de producción y ventas iniciales.</t>
  </si>
  <si>
    <t>Vamos a reinvertir luego del MÓDULO 9:POST-RUEDA, ya que en éste módulo venderíamos nuestra primera tanda de productos y adquiriríamos nuestras primeras ganancias para luego invertir nuevamente.</t>
  </si>
  <si>
    <t xml:space="preserve">Elegimos vender esa cantidad de acciones para que sea más accesible a comprarla.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</si>
</sst>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quot;$&quot;* #,##0_-;\-&quot;$&quot;* #,##0_-;_-&quot;$&quot;* &quot;-&quot;??_-;_-@_-"/>
  </numFmts>
  <fonts count="5" x14ac:knownFonts="1">
    <font>
      <sz val="11"/>
      <color rgb="FF000000"/>
      <name val="Calibri"/>
      <family val="2"/>
      <scheme val="minor"/>
    </font>
    <font>
      <sz val="11"/>
      <color rgb="FFFF0000"/>
      <name val="Calibri"/>
      <family val="2"/>
      <scheme val="minor"/>
    </font>
    <font>
      <b/>
      <sz val="16"/>
      <color rgb="FF70AD47"/>
      <name val="Helvetica"/>
    </font>
    <font>
      <sz val="11"/>
      <color rgb="FF70AD47"/>
      <name val="Helvetica"/>
    </font>
    <font>
      <sz val="11"/>
      <color rgb="FF000000"/>
      <name val="Calibri"/>
      <family val="2"/>
      <scheme val="minor"/>
    </font>
  </fonts>
  <fills count="12">
    <fill>
      <patternFill patternType="none"/>
    </fill>
    <fill>
      <patternFill patternType="gray125"/>
    </fill>
    <fill>
      <patternFill patternType="solid">
        <fgColor rgb="FF7F7F7F"/>
        <bgColor indexed="64"/>
      </patternFill>
    </fill>
    <fill>
      <patternFill patternType="solid">
        <fgColor rgb="FFF2F2F2"/>
        <bgColor indexed="64"/>
      </patternFill>
    </fill>
    <fill>
      <patternFill patternType="solid">
        <fgColor rgb="FF70AD47"/>
        <bgColor indexed="64"/>
      </patternFill>
    </fill>
    <fill>
      <patternFill patternType="solid">
        <fgColor rgb="FF7F7F7F"/>
        <bgColor indexed="64"/>
      </patternFill>
    </fill>
    <fill>
      <patternFill patternType="solid">
        <fgColor rgb="FFD8D8D8"/>
        <bgColor indexed="64"/>
      </patternFill>
    </fill>
    <fill>
      <patternFill patternType="solid">
        <fgColor rgb="FF595959"/>
        <bgColor indexed="64"/>
      </patternFill>
    </fill>
    <fill>
      <patternFill patternType="solid">
        <fgColor rgb="FFBFBFBF"/>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2">
    <xf numFmtId="0" fontId="0" fillId="0" borderId="0" xfId="0"/>
    <xf numFmtId="0" fontId="2" fillId="0" borderId="0" xfId="0" applyFont="1" applyAlignment="1">
      <alignment horizontal="right"/>
    </xf>
    <xf numFmtId="0" fontId="3" fillId="0" borderId="0" xfId="0" applyFont="1" applyAlignment="1">
      <alignment horizontal="right"/>
    </xf>
    <xf numFmtId="0" fontId="0" fillId="2" borderId="1" xfId="0" applyFill="1" applyBorder="1" applyAlignment="1">
      <alignment horizontal="right"/>
    </xf>
    <xf numFmtId="0" fontId="0" fillId="3" borderId="2" xfId="0" applyFill="1" applyBorder="1"/>
    <xf numFmtId="0" fontId="0" fillId="4" borderId="3" xfId="0" applyFill="1" applyBorder="1" applyProtection="1">
      <protection locked="0"/>
    </xf>
    <xf numFmtId="0" fontId="0" fillId="3" borderId="3" xfId="0" applyFill="1" applyBorder="1"/>
    <xf numFmtId="0" fontId="0" fillId="3" borderId="4" xfId="0" applyFill="1" applyBorder="1"/>
    <xf numFmtId="0" fontId="0" fillId="5" borderId="1" xfId="0" applyFill="1" applyBorder="1"/>
    <xf numFmtId="0" fontId="0" fillId="3" borderId="5" xfId="0" applyFill="1" applyBorder="1"/>
    <xf numFmtId="0" fontId="0" fillId="4" borderId="0" xfId="0" applyFill="1" applyProtection="1">
      <protection locked="0"/>
    </xf>
    <xf numFmtId="0" fontId="0" fillId="3" borderId="0" xfId="0" applyFill="1"/>
    <xf numFmtId="0" fontId="0" fillId="3" borderId="6" xfId="0" applyFill="1" applyBorder="1"/>
    <xf numFmtId="1" fontId="1" fillId="5" borderId="1" xfId="0" applyNumberFormat="1" applyFont="1" applyFill="1" applyBorder="1"/>
    <xf numFmtId="165" fontId="1" fillId="3" borderId="0" xfId="0" applyNumberFormat="1" applyFont="1" applyFill="1"/>
    <xf numFmtId="165" fontId="0" fillId="4" borderId="6" xfId="0" applyNumberFormat="1" applyFill="1" applyBorder="1" applyProtection="1">
      <protection locked="0"/>
    </xf>
    <xf numFmtId="165" fontId="1" fillId="0" borderId="1" xfId="0" applyNumberFormat="1" applyFont="1" applyBorder="1"/>
    <xf numFmtId="165" fontId="1" fillId="0" borderId="1" xfId="0" applyNumberFormat="1" applyFont="1" applyBorder="1"/>
    <xf numFmtId="165" fontId="0" fillId="4" borderId="0" xfId="0" applyNumberFormat="1" applyFill="1" applyProtection="1">
      <protection locked="0"/>
    </xf>
    <xf numFmtId="0" fontId="1" fillId="0" borderId="1" xfId="0" applyFont="1" applyBorder="1"/>
    <xf numFmtId="2" fontId="0" fillId="5" borderId="1" xfId="0" applyNumberFormat="1" applyFill="1" applyBorder="1"/>
    <xf numFmtId="2" fontId="1" fillId="0" borderId="1" xfId="0" applyNumberFormat="1" applyFont="1" applyBorder="1"/>
    <xf numFmtId="0" fontId="0" fillId="3" borderId="7" xfId="0" applyFill="1" applyBorder="1"/>
    <xf numFmtId="165" fontId="1" fillId="3" borderId="8" xfId="0" applyNumberFormat="1" applyFont="1" applyFill="1" applyBorder="1"/>
    <xf numFmtId="0" fontId="0" fillId="3" borderId="8" xfId="0" applyFill="1" applyBorder="1"/>
    <xf numFmtId="0" fontId="0" fillId="3" borderId="9" xfId="0" applyFill="1" applyBorder="1"/>
    <xf numFmtId="0" fontId="0" fillId="6" borderId="2" xfId="0" applyFill="1" applyBorder="1"/>
    <xf numFmtId="165" fontId="0" fillId="4" borderId="3" xfId="0" applyNumberFormat="1" applyFill="1" applyBorder="1" applyProtection="1">
      <protection locked="0"/>
    </xf>
    <xf numFmtId="9" fontId="1" fillId="0" borderId="1" xfId="0" applyNumberFormat="1" applyFont="1" applyBorder="1"/>
    <xf numFmtId="9" fontId="0" fillId="0" borderId="0" xfId="0" applyNumberFormat="1"/>
    <xf numFmtId="0" fontId="0" fillId="6" borderId="5" xfId="0" applyFill="1" applyBorder="1"/>
    <xf numFmtId="9" fontId="0" fillId="4" borderId="0" xfId="0" applyNumberFormat="1" applyFill="1" applyProtection="1">
      <protection locked="0"/>
    </xf>
    <xf numFmtId="0" fontId="0" fillId="6" borderId="6" xfId="0" applyFill="1" applyBorder="1"/>
    <xf numFmtId="0" fontId="0" fillId="7" borderId="1" xfId="0" applyFill="1" applyBorder="1"/>
    <xf numFmtId="1" fontId="1" fillId="0" borderId="1" xfId="0" applyNumberFormat="1" applyFont="1" applyBorder="1"/>
    <xf numFmtId="0" fontId="0" fillId="6" borderId="7" xfId="0" applyFill="1" applyBorder="1"/>
    <xf numFmtId="165" fontId="1" fillId="6" borderId="8" xfId="0" applyNumberFormat="1" applyFont="1" applyFill="1" applyBorder="1"/>
    <xf numFmtId="0" fontId="0" fillId="8" borderId="10" xfId="0" applyFill="1" applyBorder="1"/>
    <xf numFmtId="165" fontId="0" fillId="4" borderId="11" xfId="0" applyNumberFormat="1" applyFill="1" applyBorder="1" applyProtection="1">
      <protection locked="0"/>
    </xf>
    <xf numFmtId="0" fontId="0" fillId="9" borderId="2" xfId="0" applyFill="1" applyBorder="1"/>
    <xf numFmtId="165" fontId="1" fillId="9" borderId="11" xfId="0" applyNumberFormat="1" applyFont="1" applyFill="1" applyBorder="1"/>
    <xf numFmtId="0" fontId="0" fillId="9" borderId="12" xfId="0" applyFill="1" applyBorder="1" applyAlignment="1">
      <alignment horizontal="left"/>
    </xf>
    <xf numFmtId="0" fontId="0" fillId="9" borderId="5" xfId="0" applyFill="1" applyBorder="1"/>
    <xf numFmtId="165" fontId="1" fillId="9" borderId="0" xfId="0" applyNumberFormat="1" applyFont="1" applyFill="1"/>
    <xf numFmtId="0" fontId="0" fillId="9" borderId="6" xfId="0" applyFill="1" applyBorder="1" applyAlignment="1">
      <alignment horizontal="left"/>
    </xf>
    <xf numFmtId="0" fontId="0" fillId="9" borderId="7" xfId="0" applyFill="1" applyBorder="1"/>
    <xf numFmtId="0" fontId="0" fillId="9" borderId="9" xfId="0" applyFill="1" applyBorder="1"/>
    <xf numFmtId="0" fontId="0" fillId="10" borderId="1" xfId="0" applyFill="1" applyBorder="1" applyAlignment="1">
      <alignment horizontal="right"/>
    </xf>
    <xf numFmtId="165" fontId="1" fillId="10" borderId="1" xfId="0" applyNumberFormat="1" applyFont="1" applyFill="1" applyBorder="1"/>
    <xf numFmtId="165" fontId="1" fillId="10" borderId="1" xfId="0" applyNumberFormat="1" applyFont="1" applyFill="1" applyBorder="1"/>
    <xf numFmtId="0" fontId="1" fillId="10" borderId="1" xfId="0" applyFont="1" applyFill="1" applyBorder="1"/>
    <xf numFmtId="2" fontId="1" fillId="10" borderId="1" xfId="0" applyNumberFormat="1" applyFont="1" applyFill="1" applyBorder="1"/>
    <xf numFmtId="9" fontId="1" fillId="10" borderId="1" xfId="0" applyNumberFormat="1" applyFont="1" applyFill="1" applyBorder="1"/>
    <xf numFmtId="1" fontId="4" fillId="11" borderId="1" xfId="0" applyNumberFormat="1" applyFont="1" applyFill="1" applyBorder="1"/>
    <xf numFmtId="0" fontId="0" fillId="2" borderId="1" xfId="0" applyFill="1" applyBorder="1" applyAlignment="1">
      <alignment horizontal="left"/>
    </xf>
    <xf numFmtId="0" fontId="0" fillId="0" borderId="3" xfId="0" applyBorder="1" applyAlignment="1">
      <alignment wrapText="1"/>
    </xf>
    <xf numFmtId="0" fontId="0" fillId="0" borderId="4" xfId="0" applyBorder="1"/>
    <xf numFmtId="0" fontId="0" fillId="0" borderId="8" xfId="0" applyBorder="1" applyAlignment="1">
      <alignment wrapText="1"/>
    </xf>
    <xf numFmtId="0" fontId="0" fillId="0" borderId="9" xfId="0" applyBorder="1"/>
    <xf numFmtId="0" fontId="0" fillId="0" borderId="0" xfId="0" applyAlignment="1">
      <alignment wrapText="1"/>
    </xf>
    <xf numFmtId="0" fontId="0" fillId="0" borderId="6" xfId="0" applyBorder="1"/>
    <xf numFmtId="0" fontId="0" fillId="0" borderId="11" xfId="0" applyBorder="1"/>
    <xf numFmtId="0" fontId="0" fillId="0" borderId="12" xfId="0" applyBorder="1"/>
    <xf numFmtId="0" fontId="0" fillId="2" borderId="10" xfId="0" applyFill="1" applyBorder="1"/>
    <xf numFmtId="0" fontId="0" fillId="11" borderId="0" xfId="0" applyFill="1"/>
    <xf numFmtId="0" fontId="0" fillId="6" borderId="3" xfId="0" applyFill="1" applyBorder="1"/>
    <xf numFmtId="0" fontId="0" fillId="6" borderId="0" xfId="0" applyFill="1"/>
    <xf numFmtId="0" fontId="0" fillId="6" borderId="8" xfId="0" applyFill="1" applyBorder="1" applyAlignment="1">
      <alignment horizontal="left"/>
    </xf>
    <xf numFmtId="0" fontId="0" fillId="6" borderId="8" xfId="0" applyFill="1" applyBorder="1"/>
    <xf numFmtId="0" fontId="0" fillId="6" borderId="9" xfId="0" applyFill="1" applyBorder="1"/>
    <xf numFmtId="164" fontId="0" fillId="4" borderId="0" xfId="0" applyNumberFormat="1" applyFill="1" applyProtection="1">
      <protection locked="0"/>
    </xf>
    <xf numFmtId="0" fontId="0" fillId="4" borderId="4" xfId="0" applyFill="1" applyBorder="1" applyAlignment="1">
      <alignment horizontal="center"/>
    </xf>
    <xf numFmtId="0" fontId="0" fillId="4" borderId="6" xfId="0" applyFill="1" applyBorder="1" applyAlignment="1">
      <alignment horizontal="center"/>
    </xf>
    <xf numFmtId="164" fontId="1" fillId="6" borderId="0" xfId="0" applyNumberFormat="1" applyFont="1" applyFill="1" applyProtection="1">
      <protection locked="0"/>
    </xf>
    <xf numFmtId="164" fontId="1" fillId="6" borderId="3" xfId="0" applyNumberFormat="1" applyFont="1" applyFill="1" applyBorder="1" applyProtection="1">
      <protection locked="0"/>
    </xf>
    <xf numFmtId="1" fontId="1" fillId="9" borderId="8" xfId="0" applyNumberFormat="1" applyFont="1" applyFill="1" applyBorder="1" applyAlignment="1">
      <alignment horizontal="center"/>
    </xf>
    <xf numFmtId="0" fontId="0" fillId="8" borderId="13" xfId="0"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7" xfId="0"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15903</xdr:colOff>
      <xdr:row>0</xdr:row>
      <xdr:rowOff>23856</xdr:rowOff>
    </xdr:from>
    <xdr:ext cx="2158448" cy="535821"/>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 y="23856"/>
          <a:ext cx="2158448" cy="53582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D2" zoomScale="85" zoomScaleNormal="85" workbookViewId="0">
      <selection activeCell="H23" sqref="H23"/>
    </sheetView>
  </sheetViews>
  <sheetFormatPr baseColWidth="10" defaultColWidth="11.42578125" defaultRowHeight="15" x14ac:dyDescent="0.25"/>
  <cols>
    <col min="1" max="1" width="20.140625" bestFit="1" customWidth="1"/>
    <col min="2" max="2" width="15.140625" customWidth="1"/>
    <col min="3" max="3" width="75" customWidth="1"/>
    <col min="4" max="4" width="16.140625" bestFit="1" customWidth="1"/>
    <col min="5" max="5" width="28.7109375" bestFit="1" customWidth="1"/>
    <col min="7" max="7" width="25" customWidth="1"/>
    <col min="8" max="8" width="11.7109375" bestFit="1" customWidth="1"/>
    <col min="9" max="9" width="17.140625" bestFit="1" customWidth="1"/>
    <col min="10" max="10" width="17.28515625" bestFit="1" customWidth="1"/>
    <col min="11" max="11" width="18.7109375" bestFit="1" customWidth="1"/>
    <col min="12" max="12" width="29.85546875" bestFit="1" customWidth="1"/>
    <col min="13" max="13" width="22.5703125" bestFit="1" customWidth="1"/>
  </cols>
  <sheetData>
    <row r="1" spans="1:13" ht="20.25" x14ac:dyDescent="0.3">
      <c r="C1" s="1" t="s">
        <v>0</v>
      </c>
    </row>
    <row r="2" spans="1:13" x14ac:dyDescent="0.25">
      <c r="C2" s="2" t="s">
        <v>1</v>
      </c>
      <c r="G2" s="54" t="s">
        <v>2</v>
      </c>
      <c r="H2" s="3" t="s">
        <v>3</v>
      </c>
      <c r="I2" s="3" t="s">
        <v>4</v>
      </c>
      <c r="J2" s="3" t="s">
        <v>5</v>
      </c>
      <c r="K2" s="47" t="s">
        <v>6</v>
      </c>
    </row>
    <row r="3" spans="1:13" x14ac:dyDescent="0.25">
      <c r="C3" s="2" t="s">
        <v>7</v>
      </c>
      <c r="G3" s="8" t="s">
        <v>8</v>
      </c>
      <c r="H3" s="13">
        <v>15</v>
      </c>
      <c r="I3" s="53">
        <v>50</v>
      </c>
      <c r="J3" s="53">
        <v>200</v>
      </c>
      <c r="K3" s="53">
        <v>100</v>
      </c>
      <c r="L3" s="64" t="s">
        <v>9</v>
      </c>
    </row>
    <row r="4" spans="1:13" x14ac:dyDescent="0.25">
      <c r="G4" s="20" t="s">
        <v>10</v>
      </c>
      <c r="H4" s="21">
        <f>+H3/$B$7</f>
        <v>0.9375</v>
      </c>
      <c r="I4" s="21">
        <f>+I3/$B$7</f>
        <v>3.125</v>
      </c>
      <c r="J4" s="21">
        <f>+J3/$B$7</f>
        <v>12.5</v>
      </c>
      <c r="K4" s="51">
        <f>+K3/$B$7</f>
        <v>6.25</v>
      </c>
    </row>
    <row r="5" spans="1:13" x14ac:dyDescent="0.25">
      <c r="G5" s="20" t="s">
        <v>11</v>
      </c>
      <c r="H5" s="21">
        <f>+H4/$B$6</f>
        <v>4.261363636363636E-2</v>
      </c>
      <c r="I5" s="21">
        <f>+I4/$B$6</f>
        <v>0.14204545454545456</v>
      </c>
      <c r="J5" s="21">
        <f>+J4/$B$6</f>
        <v>0.56818181818181823</v>
      </c>
      <c r="K5" s="51">
        <f>+K4/$B$6</f>
        <v>0.28409090909090912</v>
      </c>
    </row>
    <row r="6" spans="1:13" x14ac:dyDescent="0.25">
      <c r="A6" s="4" t="s">
        <v>12</v>
      </c>
      <c r="B6" s="5">
        <v>22</v>
      </c>
      <c r="C6" s="6" t="s">
        <v>13</v>
      </c>
      <c r="D6" s="7"/>
      <c r="G6" s="8" t="s">
        <v>14</v>
      </c>
      <c r="H6" s="17">
        <f>+$B$28*H3</f>
        <v>14250</v>
      </c>
      <c r="I6" s="17">
        <f>+$B$28*I3</f>
        <v>47500</v>
      </c>
      <c r="J6" s="17">
        <f>+$B$28*J3</f>
        <v>190000</v>
      </c>
      <c r="K6" s="49">
        <f>+$B$28*K3</f>
        <v>95000</v>
      </c>
    </row>
    <row r="7" spans="1:13" x14ac:dyDescent="0.25">
      <c r="A7" s="9"/>
      <c r="B7" s="10">
        <v>16</v>
      </c>
      <c r="C7" s="11" t="s">
        <v>15</v>
      </c>
      <c r="D7" s="12"/>
      <c r="G7" s="8" t="s">
        <v>12</v>
      </c>
      <c r="H7" s="16">
        <f>+$B$16</f>
        <v>5560</v>
      </c>
      <c r="I7" s="16">
        <f>+$B$16</f>
        <v>5560</v>
      </c>
      <c r="J7" s="16">
        <f>+$B$16</f>
        <v>5560</v>
      </c>
      <c r="K7" s="48">
        <f>+$B$16</f>
        <v>5560</v>
      </c>
    </row>
    <row r="8" spans="1:13" x14ac:dyDescent="0.25">
      <c r="A8" s="9"/>
      <c r="B8" s="14">
        <f>1*D8*B7</f>
        <v>560</v>
      </c>
      <c r="C8" s="11" t="s">
        <v>16</v>
      </c>
      <c r="D8" s="15">
        <v>35</v>
      </c>
      <c r="G8" s="8" t="s">
        <v>17</v>
      </c>
      <c r="H8" s="17">
        <f>+$B$26*H3</f>
        <v>8655</v>
      </c>
      <c r="I8" s="17">
        <f>+$B$26*I3</f>
        <v>28850</v>
      </c>
      <c r="J8" s="17">
        <f>+$B$26*J3</f>
        <v>115400</v>
      </c>
      <c r="K8" s="49">
        <f>+$B$26*K3</f>
        <v>57700</v>
      </c>
    </row>
    <row r="9" spans="1:13" x14ac:dyDescent="0.25">
      <c r="A9" s="9"/>
      <c r="B9" s="14">
        <f>4*D9*B7</f>
        <v>1280</v>
      </c>
      <c r="C9" s="11" t="s">
        <v>18</v>
      </c>
      <c r="D9" s="15">
        <v>20</v>
      </c>
      <c r="G9" s="8" t="s">
        <v>19</v>
      </c>
      <c r="H9" s="16">
        <f>+H8+H7</f>
        <v>14215</v>
      </c>
      <c r="I9" s="16">
        <f>+I8+I7</f>
        <v>34410</v>
      </c>
      <c r="J9" s="16">
        <f>+J8+J7</f>
        <v>120960</v>
      </c>
      <c r="K9" s="48">
        <f>+K8+K7</f>
        <v>63260</v>
      </c>
    </row>
    <row r="10" spans="1:13" x14ac:dyDescent="0.25">
      <c r="A10" s="9"/>
      <c r="B10" s="14">
        <f>(+B6-5)*D10*B7</f>
        <v>2720</v>
      </c>
      <c r="C10" s="11" t="s">
        <v>20</v>
      </c>
      <c r="D10" s="15">
        <v>10</v>
      </c>
      <c r="G10" s="8" t="s">
        <v>21</v>
      </c>
      <c r="H10" s="16">
        <f>+H6-H9</f>
        <v>35</v>
      </c>
      <c r="I10" s="16">
        <f>+I6-I9</f>
        <v>13090</v>
      </c>
      <c r="J10" s="16">
        <f>+J6-J9</f>
        <v>69040</v>
      </c>
      <c r="K10" s="48">
        <f>+K6-K9</f>
        <v>31740</v>
      </c>
    </row>
    <row r="11" spans="1:13" x14ac:dyDescent="0.25">
      <c r="A11" s="9"/>
      <c r="B11" s="14">
        <f>+SUM(B8:B10)</f>
        <v>4560</v>
      </c>
      <c r="C11" s="11" t="s">
        <v>22</v>
      </c>
      <c r="D11" s="12"/>
      <c r="G11" s="8" t="s">
        <v>23</v>
      </c>
      <c r="H11" s="19">
        <f>+IF(H10&gt;0,H10*0.05,0)</f>
        <v>1.75</v>
      </c>
      <c r="I11" s="19">
        <f>+IF(I10&gt;0,I10*0.05,0)</f>
        <v>654.5</v>
      </c>
      <c r="J11" s="19">
        <f>+IF(J10&gt;0,J10*0.05,0)</f>
        <v>3452</v>
      </c>
      <c r="K11" s="50">
        <f>+IF(K10&gt;0,K10*0.05,0)</f>
        <v>1587</v>
      </c>
    </row>
    <row r="12" spans="1:13" x14ac:dyDescent="0.25">
      <c r="A12" s="9"/>
      <c r="B12" s="18">
        <v>1000</v>
      </c>
      <c r="C12" s="11" t="s">
        <v>24</v>
      </c>
      <c r="D12" s="12"/>
      <c r="G12" s="8" t="s">
        <v>25</v>
      </c>
      <c r="H12" s="16">
        <f>+H10-H11</f>
        <v>33.25</v>
      </c>
      <c r="I12" s="16">
        <f>+I10-I11</f>
        <v>12435.5</v>
      </c>
      <c r="J12" s="16">
        <f>+J10-J11</f>
        <v>65588</v>
      </c>
      <c r="K12" s="48">
        <f>+K10-K11</f>
        <v>30153</v>
      </c>
    </row>
    <row r="13" spans="1:13" x14ac:dyDescent="0.25">
      <c r="A13" s="9"/>
      <c r="B13" s="18">
        <v>0</v>
      </c>
      <c r="C13" s="11" t="s">
        <v>26</v>
      </c>
      <c r="D13" s="12"/>
      <c r="G13" s="8" t="s">
        <v>27</v>
      </c>
      <c r="H13" s="16">
        <f>+H12/($H$18+$H$19)+$H$23</f>
        <v>499.17753623188406</v>
      </c>
      <c r="I13" s="16">
        <f>+I12/($H$18+$H$19)+$H$23</f>
        <v>678.9202898550725</v>
      </c>
      <c r="J13" s="16">
        <f>+J12/($H$18+$H$19)+$H$23</f>
        <v>1449.2463768115942</v>
      </c>
      <c r="K13" s="48">
        <f>+K12/($H$18+$H$19)+$H$23</f>
        <v>935.695652173913</v>
      </c>
    </row>
    <row r="14" spans="1:13" x14ac:dyDescent="0.25">
      <c r="A14" s="9"/>
      <c r="B14" s="18">
        <v>0</v>
      </c>
      <c r="C14" s="11" t="s">
        <v>28</v>
      </c>
      <c r="D14" s="12"/>
      <c r="G14" s="8" t="s">
        <v>29</v>
      </c>
      <c r="H14" s="28">
        <f>(H13/$H$23)-1</f>
        <v>9.6628886951455328E-4</v>
      </c>
      <c r="I14" s="28">
        <f>(I13/$H$23)-1</f>
        <v>0.36139203719848889</v>
      </c>
      <c r="J14" s="28">
        <f>(J13/$H$23)-1</f>
        <v>1.9060738157512351</v>
      </c>
      <c r="K14" s="52">
        <f>(K13/$H$23)-1</f>
        <v>0.87628596338273734</v>
      </c>
      <c r="L14" s="29"/>
    </row>
    <row r="15" spans="1:13" x14ac:dyDescent="0.25">
      <c r="A15" s="9"/>
      <c r="B15" s="18">
        <v>0</v>
      </c>
      <c r="C15" s="11" t="s">
        <v>30</v>
      </c>
      <c r="D15" s="12"/>
    </row>
    <row r="16" spans="1:13" x14ac:dyDescent="0.25">
      <c r="A16" s="22"/>
      <c r="B16" s="23">
        <f>+SUM(B11:B15)</f>
        <v>5560</v>
      </c>
      <c r="C16" s="24" t="s">
        <v>31</v>
      </c>
      <c r="D16" s="25"/>
      <c r="G16" t="s">
        <v>32</v>
      </c>
      <c r="J16" s="29"/>
      <c r="K16" s="29"/>
      <c r="L16" s="29"/>
      <c r="M16" s="29"/>
    </row>
    <row r="17" spans="1:8" x14ac:dyDescent="0.25">
      <c r="G17" s="33" t="s">
        <v>33</v>
      </c>
      <c r="H17" s="34">
        <v>50</v>
      </c>
    </row>
    <row r="18" spans="1:8" x14ac:dyDescent="0.25">
      <c r="D18" t="s">
        <v>34</v>
      </c>
      <c r="E18" t="s">
        <v>35</v>
      </c>
      <c r="G18" s="33" t="s">
        <v>36</v>
      </c>
      <c r="H18" s="19">
        <f>+$B$6</f>
        <v>22</v>
      </c>
    </row>
    <row r="19" spans="1:8" x14ac:dyDescent="0.25">
      <c r="A19" s="26" t="s">
        <v>37</v>
      </c>
      <c r="B19" s="74">
        <f>IF(D19&gt;0.001,D19*E19,0)</f>
        <v>360</v>
      </c>
      <c r="C19" s="65" t="s">
        <v>70</v>
      </c>
      <c r="D19" s="27">
        <v>360</v>
      </c>
      <c r="E19" s="71">
        <v>1</v>
      </c>
      <c r="G19" s="33" t="s">
        <v>38</v>
      </c>
      <c r="H19" s="19">
        <v>47</v>
      </c>
    </row>
    <row r="20" spans="1:8" x14ac:dyDescent="0.25">
      <c r="A20" s="30"/>
      <c r="B20" s="73">
        <f>IF(D20&gt;0.001,D20*E20,0)</f>
        <v>112</v>
      </c>
      <c r="C20" s="66" t="s">
        <v>71</v>
      </c>
      <c r="D20" s="70">
        <v>112</v>
      </c>
      <c r="E20" s="72">
        <v>1</v>
      </c>
      <c r="G20" s="33" t="s">
        <v>39</v>
      </c>
      <c r="H20" s="16">
        <f>+I8</f>
        <v>28850</v>
      </c>
    </row>
    <row r="21" spans="1:8" x14ac:dyDescent="0.25">
      <c r="A21" s="30"/>
      <c r="B21" s="73">
        <f>IF(D21&gt;0.001,D21*E21,0)</f>
        <v>10</v>
      </c>
      <c r="C21" s="66" t="s">
        <v>72</v>
      </c>
      <c r="D21" s="70">
        <v>5</v>
      </c>
      <c r="E21" s="72">
        <v>2</v>
      </c>
      <c r="G21" s="33" t="s">
        <v>12</v>
      </c>
      <c r="H21" s="16">
        <f>+$B$16</f>
        <v>5560</v>
      </c>
    </row>
    <row r="22" spans="1:8" x14ac:dyDescent="0.25">
      <c r="A22" s="30"/>
      <c r="B22" s="73">
        <f>IF(D22&gt;0.001,D22*E22,0)</f>
        <v>0</v>
      </c>
      <c r="C22" s="66" t="s">
        <v>40</v>
      </c>
      <c r="D22" s="18">
        <v>0</v>
      </c>
      <c r="E22" s="72">
        <v>0</v>
      </c>
      <c r="G22" s="33" t="s">
        <v>41</v>
      </c>
      <c r="H22" s="16">
        <f>+H21+H20</f>
        <v>34410</v>
      </c>
    </row>
    <row r="23" spans="1:8" x14ac:dyDescent="0.25">
      <c r="A23" s="30"/>
      <c r="B23" s="31">
        <v>0.1</v>
      </c>
      <c r="C23" s="66" t="s">
        <v>42</v>
      </c>
      <c r="D23" s="66"/>
      <c r="E23" s="32"/>
      <c r="G23" s="33" t="s">
        <v>43</v>
      </c>
      <c r="H23" s="17">
        <f>+H22/(H19+H18)</f>
        <v>498.69565217391306</v>
      </c>
    </row>
    <row r="24" spans="1:8" x14ac:dyDescent="0.25">
      <c r="A24" s="30"/>
      <c r="B24" s="31">
        <v>0</v>
      </c>
      <c r="C24" s="66" t="s">
        <v>44</v>
      </c>
      <c r="D24" s="66"/>
      <c r="E24" s="32"/>
    </row>
    <row r="25" spans="1:8" x14ac:dyDescent="0.25">
      <c r="A25" s="30"/>
      <c r="B25" s="18">
        <v>0</v>
      </c>
      <c r="C25" s="66" t="s">
        <v>45</v>
      </c>
      <c r="D25" s="66"/>
      <c r="E25" s="32"/>
      <c r="G25" t="s">
        <v>46</v>
      </c>
    </row>
    <row r="26" spans="1:8" x14ac:dyDescent="0.25">
      <c r="A26" s="35"/>
      <c r="B26" s="36">
        <f>+B19+(B28*B23)+(B24*B28)+B25+B20+B21+B22</f>
        <v>577</v>
      </c>
      <c r="C26" s="67" t="s">
        <v>37</v>
      </c>
      <c r="D26" s="68"/>
      <c r="E26" s="69"/>
      <c r="G26" t="s">
        <v>47</v>
      </c>
    </row>
    <row r="27" spans="1:8" x14ac:dyDescent="0.25">
      <c r="G27" t="s">
        <v>48</v>
      </c>
    </row>
    <row r="28" spans="1:8" x14ac:dyDescent="0.25">
      <c r="A28" s="37" t="s">
        <v>49</v>
      </c>
      <c r="B28" s="38">
        <v>950</v>
      </c>
      <c r="C28" s="76" t="s">
        <v>50</v>
      </c>
      <c r="D28" s="77"/>
      <c r="E28" s="78"/>
      <c r="G28" t="s">
        <v>51</v>
      </c>
    </row>
    <row r="29" spans="1:8" x14ac:dyDescent="0.25">
      <c r="G29" t="s">
        <v>52</v>
      </c>
    </row>
    <row r="30" spans="1:8" x14ac:dyDescent="0.25">
      <c r="A30" s="39" t="s">
        <v>53</v>
      </c>
      <c r="B30" s="40">
        <f>+B16</f>
        <v>5560</v>
      </c>
      <c r="C30" s="41" t="s">
        <v>12</v>
      </c>
    </row>
    <row r="31" spans="1:8" x14ac:dyDescent="0.25">
      <c r="A31" s="42" t="s">
        <v>54</v>
      </c>
      <c r="B31" s="43">
        <f>+B28-B26</f>
        <v>373</v>
      </c>
      <c r="C31" s="44" t="s">
        <v>55</v>
      </c>
    </row>
    <row r="32" spans="1:8" x14ac:dyDescent="0.25">
      <c r="A32" s="45"/>
      <c r="B32" s="75">
        <f>+B30/B31</f>
        <v>14.906166219839141</v>
      </c>
      <c r="C32" s="46" t="s">
        <v>56</v>
      </c>
    </row>
    <row r="34" spans="1:1" x14ac:dyDescent="0.25">
      <c r="A34" t="s">
        <v>57</v>
      </c>
    </row>
    <row r="35" spans="1:1" x14ac:dyDescent="0.25">
      <c r="A35" t="s">
        <v>58</v>
      </c>
    </row>
    <row r="36" spans="1:1" x14ac:dyDescent="0.25">
      <c r="A36" t="s">
        <v>59</v>
      </c>
    </row>
    <row r="38" spans="1:1" x14ac:dyDescent="0.25">
      <c r="A38" t="s">
        <v>60</v>
      </c>
    </row>
  </sheetData>
  <mergeCells count="1">
    <mergeCell ref="C28:E28"/>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E4" workbookViewId="0">
      <selection activeCell="C6" sqref="C6"/>
    </sheetView>
  </sheetViews>
  <sheetFormatPr baseColWidth="10" defaultColWidth="11.42578125" defaultRowHeight="15" x14ac:dyDescent="0.25"/>
  <cols>
    <col min="2" max="2" width="18" customWidth="1"/>
    <col min="3" max="3" width="154.85546875" customWidth="1"/>
  </cols>
  <sheetData>
    <row r="1" spans="1:3" x14ac:dyDescent="0.25">
      <c r="A1" s="63"/>
      <c r="B1" s="61" t="s">
        <v>61</v>
      </c>
      <c r="C1" s="62" t="s">
        <v>62</v>
      </c>
    </row>
    <row r="2" spans="1:3" ht="90" customHeight="1" x14ac:dyDescent="0.25">
      <c r="A2" s="79" t="s">
        <v>63</v>
      </c>
      <c r="B2" s="55" t="s">
        <v>64</v>
      </c>
      <c r="C2" s="56" t="s">
        <v>73</v>
      </c>
    </row>
    <row r="3" spans="1:3" ht="56.25" customHeight="1" x14ac:dyDescent="0.25">
      <c r="A3" s="80"/>
      <c r="B3" s="59" t="s">
        <v>65</v>
      </c>
      <c r="C3" s="60" t="s">
        <v>74</v>
      </c>
    </row>
    <row r="4" spans="1:3" ht="90" x14ac:dyDescent="0.25">
      <c r="A4" s="81"/>
      <c r="B4" s="57" t="s">
        <v>66</v>
      </c>
      <c r="C4" s="58" t="s">
        <v>75</v>
      </c>
    </row>
    <row r="5" spans="1:3" ht="45" x14ac:dyDescent="0.25">
      <c r="A5" s="79" t="s">
        <v>32</v>
      </c>
      <c r="B5" s="55" t="s">
        <v>67</v>
      </c>
      <c r="C5" s="56" t="s">
        <v>76</v>
      </c>
    </row>
    <row r="6" spans="1:3" ht="60" x14ac:dyDescent="0.25">
      <c r="A6" s="80"/>
      <c r="B6" s="59" t="s">
        <v>68</v>
      </c>
      <c r="C6" s="60" t="s">
        <v>78</v>
      </c>
    </row>
    <row r="7" spans="1:3" ht="75" x14ac:dyDescent="0.25">
      <c r="A7" s="81"/>
      <c r="B7" s="57" t="s">
        <v>69</v>
      </c>
      <c r="C7" s="58" t="s">
        <v>77</v>
      </c>
    </row>
  </sheetData>
  <mergeCells count="2">
    <mergeCell ref="A2:A4"/>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Cálculo</vt:lpstr>
      <vt:lpstr>Justificación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Sofia Leonard</cp:lastModifiedBy>
  <cp:revision/>
  <dcterms:created xsi:type="dcterms:W3CDTF">2021-01-12T19:33:14Z</dcterms:created>
  <dcterms:modified xsi:type="dcterms:W3CDTF">2021-06-25T18:59:47Z</dcterms:modified>
  <cp:category/>
  <cp:contentStatus/>
</cp:coreProperties>
</file>