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10aba72e539749/Documentos/"/>
    </mc:Choice>
  </mc:AlternateContent>
  <xr:revisionPtr revIDLastSave="0" documentId="8_{2CAD3AAB-DBA1-4CFE-89C2-167BE5BCB8E5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Cálculo" sheetId="1" r:id="rId1"/>
    <sheet name="Justificación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26" i="1" s="1"/>
  <c r="H18" i="1"/>
  <c r="H19" i="1" s="1"/>
  <c r="B10" i="1"/>
  <c r="B9" i="1"/>
  <c r="B11" i="1" s="1"/>
  <c r="B16" i="1" s="1"/>
  <c r="B8" i="1"/>
  <c r="K6" i="1"/>
  <c r="J6" i="1"/>
  <c r="I6" i="1"/>
  <c r="K4" i="1"/>
  <c r="K5" i="1" s="1"/>
  <c r="J4" i="1"/>
  <c r="J5" i="1" s="1"/>
  <c r="I4" i="1"/>
  <c r="I5" i="1" s="1"/>
  <c r="B31" i="1" l="1"/>
  <c r="K8" i="1"/>
  <c r="J8" i="1"/>
  <c r="J9" i="1" s="1"/>
  <c r="J10" i="1" s="1"/>
  <c r="I8" i="1"/>
  <c r="B30" i="1"/>
  <c r="B32" i="1" s="1"/>
  <c r="H3" i="1" s="1"/>
  <c r="I7" i="1"/>
  <c r="J7" i="1"/>
  <c r="H21" i="1"/>
  <c r="H7" i="1"/>
  <c r="K7" i="1"/>
  <c r="J11" i="1" l="1"/>
  <c r="J12" i="1" s="1"/>
  <c r="K9" i="1"/>
  <c r="K10" i="1" s="1"/>
  <c r="H17" i="1"/>
  <c r="H6" i="1"/>
  <c r="H4" i="1"/>
  <c r="H5" i="1" s="1"/>
  <c r="H8" i="1"/>
  <c r="I9" i="1"/>
  <c r="I10" i="1" s="1"/>
  <c r="I11" i="1" l="1"/>
  <c r="I12" i="1" s="1"/>
  <c r="I13" i="1" s="1"/>
  <c r="I14" i="1" s="1"/>
  <c r="H20" i="1"/>
  <c r="H22" i="1" s="1"/>
  <c r="H23" i="1" s="1"/>
  <c r="J13" i="1" s="1"/>
  <c r="J14" i="1" s="1"/>
  <c r="H9" i="1"/>
  <c r="K11" i="1"/>
  <c r="K12" i="1" s="1"/>
  <c r="K13" i="1" s="1"/>
  <c r="K14" i="1" s="1"/>
  <c r="H10" i="1"/>
  <c r="H11" i="1" l="1"/>
  <c r="H12" i="1" s="1"/>
  <c r="H13" i="1" s="1"/>
  <c r="H14" i="1" s="1"/>
</calcChain>
</file>

<file path=xl/sharedStrings.xml><?xml version="1.0" encoding="utf-8"?>
<sst xmlns="http://schemas.openxmlformats.org/spreadsheetml/2006/main" count="83" uniqueCount="78">
  <si>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</si>
  <si>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</si>
  <si>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</si>
  <si>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</si>
  <si>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</si>
  <si>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</si>
  <si>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</si>
  <si>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</si>
  <si>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</si>
  <si>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</si>
  <si>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</si>
  <si>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</si>
  <si>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</si>
  <si>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</si>
  <si>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</si>
  <si>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</si>
  <si>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</si>
  <si>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</si>
  <si>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</si>
  <si>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</si>
  <si>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</si>
  <si>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</si>
  <si>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</si>
  <si>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</si>
  <si>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</si>
  <si>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</si>
  <si>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</si>
  <si>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</si>
  <si>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</si>
  <si>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</si>
  <si>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</si>
  <si>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</si>
  <si>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</si>
  <si>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</si>
  <si>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</si>
  <si>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</si>
  <si>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</si>
  <si>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</si>
  <si>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</si>
  <si>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</si>
  <si>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</si>
  <si>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</si>
  <si>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</si>
  <si>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</si>
  <si>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</si>
  <si>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</si>
  <si>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</si>
  <si>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</si>
  <si>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</si>
  <si>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</si>
  <si>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</si>
  <si>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</si>
  <si>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</si>
  <si>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</si>
  <si>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</si>
  <si>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</si>
  <si>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</si>
  <si>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</si>
  <si>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</si>
  <si>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</si>
  <si>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</si>
  <si>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</si>
  <si>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</si>
  <si>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</si>
  <si>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</si>
  <si>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</si>
  <si>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</si>
  <si>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</si>
  <si>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</si>
  <si>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</si>
  <si>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</si>
  <si>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</si>
  <si>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</si>
  <si>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 xml:space="preserve">analizamos la situación económica actual y fijamos un objetivo de ventas posible por vendedor. </t>
  </si>
  <si>
    <t>tenemos un plan de ventas que consiste en el compromiso de 10 unidades por cada participante, contando con la posibilidad de incrementar las ventas en redes.</t>
  </si>
  <si>
    <t>organizamos el equipo de producción con un cronograma</t>
  </si>
  <si>
    <t>por reglamentación del programa somos 14 accionistas internos por lo tanto podemos emitir 14 acciones externas, pero además evaluamos que de incrementar las acciones extnas perderíamos rentabilidad por acción</t>
  </si>
  <si>
    <t>el plan esta fijado para reinvertir cuando se cumpl el objetivo del 80% de las ventas estimadas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</si>
</sst>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\$* #,##0.00_-;&quot;-$&quot;* #,##0.00_-;_-\$* \-??_-;_-@_-"/>
    <numFmt numFmtId="165" formatCode="_-\$* #,##0_-;&quot;-$&quot;* #,##0_-;_-\$* \-??_-;_-@_-"/>
    <numFmt numFmtId="166" formatCode="0\ %"/>
  </numFmts>
  <fonts count="6" x14ac:knownFonts="1">
    <font>
      <sz val="11"/>
      <color rgb="FF000000"/>
      <name val="Calibri"/>
      <family val="2"/>
      <charset val="1"/>
    </font>
    <font>
      <b/>
      <sz val="16"/>
      <color rgb="FF70AD47"/>
      <name val="Arial"/>
      <charset val="1"/>
    </font>
    <font>
      <sz val="11"/>
      <color rgb="FF70AD47"/>
      <name val="Arial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7F7F7F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7F7F7F"/>
      </patternFill>
    </fill>
    <fill>
      <patternFill patternType="solid">
        <fgColor rgb="FF92D050"/>
        <bgColor rgb="FF70AD47"/>
      </patternFill>
    </fill>
    <fill>
      <patternFill patternType="solid">
        <fgColor rgb="FFF2F2F2"/>
        <bgColor rgb="FFFFFFCC"/>
      </patternFill>
    </fill>
    <fill>
      <patternFill patternType="solid">
        <fgColor rgb="FF70AD47"/>
        <bgColor rgb="FF92D050"/>
      </patternFill>
    </fill>
    <fill>
      <patternFill patternType="solid">
        <fgColor rgb="FF595959"/>
        <bgColor rgb="FF7F7F7F"/>
      </patternFill>
    </fill>
    <fill>
      <patternFill patternType="solid">
        <fgColor rgb="FFD9D9D9"/>
        <bgColor rgb="FFF2F2F2"/>
      </patternFill>
    </fill>
    <fill>
      <patternFill patternType="solid">
        <fgColor rgb="FFBFBFBF"/>
        <bgColor rgb="FFA6A6A6"/>
      </patternFill>
    </fill>
    <fill>
      <patternFill patternType="solid">
        <fgColor rgb="FFA6A6A6"/>
        <bgColor rgb="FFBFBFB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Protection="0"/>
    <xf numFmtId="166" fontId="5" fillId="0" borderId="0" applyBorder="0" applyProtection="0"/>
  </cellStyleXfs>
  <cellXfs count="78">
    <xf numFmtId="0" fontId="0" fillId="0" borderId="0" xfId="0"/>
    <xf numFmtId="0" fontId="0" fillId="0" borderId="10" xfId="0" applyFont="1" applyBorder="1" applyAlignment="1">
      <alignment horizontal="center" vertical="center" textRotation="90"/>
    </xf>
    <xf numFmtId="0" fontId="0" fillId="10" borderId="1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4" borderId="1" xfId="0" applyFont="1" applyFill="1" applyBorder="1"/>
    <xf numFmtId="1" fontId="3" fillId="4" borderId="1" xfId="0" applyNumberFormat="1" applyFont="1" applyFill="1" applyBorder="1"/>
    <xf numFmtId="1" fontId="4" fillId="5" borderId="1" xfId="0" applyNumberFormat="1" applyFont="1" applyFill="1" applyBorder="1"/>
    <xf numFmtId="0" fontId="0" fillId="5" borderId="0" xfId="0" applyFont="1" applyFill="1"/>
    <xf numFmtId="2" fontId="0" fillId="4" borderId="1" xfId="0" applyNumberFormat="1" applyFont="1" applyFill="1" applyBorder="1"/>
    <xf numFmtId="2" fontId="3" fillId="0" borderId="1" xfId="0" applyNumberFormat="1" applyFont="1" applyBorder="1"/>
    <xf numFmtId="2" fontId="3" fillId="3" borderId="1" xfId="0" applyNumberFormat="1" applyFont="1" applyFill="1" applyBorder="1"/>
    <xf numFmtId="0" fontId="0" fillId="6" borderId="2" xfId="0" applyFont="1" applyFill="1" applyBorder="1"/>
    <xf numFmtId="0" fontId="0" fillId="7" borderId="3" xfId="0" applyFill="1" applyBorder="1" applyProtection="1">
      <protection locked="0"/>
    </xf>
    <xf numFmtId="0" fontId="0" fillId="6" borderId="3" xfId="0" applyFont="1" applyFill="1" applyBorder="1"/>
    <xf numFmtId="0" fontId="0" fillId="6" borderId="4" xfId="0" applyFill="1" applyBorder="1"/>
    <xf numFmtId="165" fontId="3" fillId="0" borderId="1" xfId="1" applyNumberFormat="1" applyFont="1" applyBorder="1" applyAlignment="1" applyProtection="1"/>
    <xf numFmtId="165" fontId="3" fillId="3" borderId="1" xfId="1" applyNumberFormat="1" applyFont="1" applyFill="1" applyBorder="1" applyAlignment="1" applyProtection="1"/>
    <xf numFmtId="0" fontId="0" fillId="6" borderId="5" xfId="0" applyFill="1" applyBorder="1"/>
    <xf numFmtId="0" fontId="0" fillId="7" borderId="0" xfId="0" applyFill="1" applyProtection="1">
      <protection locked="0"/>
    </xf>
    <xf numFmtId="0" fontId="0" fillId="6" borderId="0" xfId="0" applyFont="1" applyFill="1"/>
    <xf numFmtId="0" fontId="0" fillId="6" borderId="6" xfId="0" applyFill="1" applyBorder="1"/>
    <xf numFmtId="165" fontId="3" fillId="0" borderId="1" xfId="0" applyNumberFormat="1" applyFont="1" applyBorder="1"/>
    <xf numFmtId="165" fontId="3" fillId="3" borderId="1" xfId="0" applyNumberFormat="1" applyFont="1" applyFill="1" applyBorder="1"/>
    <xf numFmtId="165" fontId="3" fillId="6" borderId="0" xfId="1" applyNumberFormat="1" applyFont="1" applyFill="1" applyBorder="1" applyAlignment="1" applyProtection="1"/>
    <xf numFmtId="165" fontId="0" fillId="7" borderId="6" xfId="1" applyNumberFormat="1" applyFont="1" applyFill="1" applyBorder="1" applyAlignment="1" applyProtection="1">
      <protection locked="0"/>
    </xf>
    <xf numFmtId="0" fontId="3" fillId="0" borderId="1" xfId="0" applyFont="1" applyBorder="1"/>
    <xf numFmtId="0" fontId="3" fillId="3" borderId="1" xfId="0" applyFont="1" applyFill="1" applyBorder="1"/>
    <xf numFmtId="165" fontId="0" fillId="7" borderId="0" xfId="1" applyNumberFormat="1" applyFont="1" applyFill="1" applyBorder="1" applyAlignment="1" applyProtection="1">
      <protection locked="0"/>
    </xf>
    <xf numFmtId="166" fontId="3" fillId="0" borderId="1" xfId="2" applyFont="1" applyBorder="1" applyAlignment="1" applyProtection="1"/>
    <xf numFmtId="166" fontId="3" fillId="3" borderId="1" xfId="2" applyFont="1" applyFill="1" applyBorder="1" applyAlignment="1" applyProtection="1"/>
    <xf numFmtId="166" fontId="0" fillId="0" borderId="0" xfId="2" applyFont="1" applyBorder="1" applyAlignment="1" applyProtection="1"/>
    <xf numFmtId="0" fontId="0" fillId="6" borderId="7" xfId="0" applyFill="1" applyBorder="1"/>
    <xf numFmtId="165" fontId="3" fillId="6" borderId="8" xfId="1" applyNumberFormat="1" applyFont="1" applyFill="1" applyBorder="1" applyAlignment="1" applyProtection="1"/>
    <xf numFmtId="0" fontId="0" fillId="6" borderId="8" xfId="0" applyFont="1" applyFill="1" applyBorder="1"/>
    <xf numFmtId="0" fontId="0" fillId="6" borderId="9" xfId="0" applyFill="1" applyBorder="1"/>
    <xf numFmtId="0" fontId="0" fillId="8" borderId="1" xfId="0" applyFont="1" applyFill="1" applyBorder="1"/>
    <xf numFmtId="1" fontId="3" fillId="0" borderId="1" xfId="0" applyNumberFormat="1" applyFont="1" applyBorder="1"/>
    <xf numFmtId="0" fontId="0" fillId="9" borderId="2" xfId="0" applyFont="1" applyFill="1" applyBorder="1"/>
    <xf numFmtId="164" fontId="3" fillId="9" borderId="3" xfId="1" applyFont="1" applyFill="1" applyBorder="1" applyAlignment="1" applyProtection="1">
      <protection locked="0"/>
    </xf>
    <xf numFmtId="0" fontId="0" fillId="9" borderId="3" xfId="0" applyFont="1" applyFill="1" applyBorder="1"/>
    <xf numFmtId="165" fontId="0" fillId="7" borderId="3" xfId="1" applyNumberFormat="1" applyFont="1" applyFill="1" applyBorder="1" applyAlignment="1" applyProtection="1">
      <protection locked="0"/>
    </xf>
    <xf numFmtId="0" fontId="0" fillId="7" borderId="4" xfId="0" applyFill="1" applyBorder="1" applyAlignment="1">
      <alignment horizontal="center"/>
    </xf>
    <xf numFmtId="0" fontId="0" fillId="9" borderId="5" xfId="0" applyFill="1" applyBorder="1"/>
    <xf numFmtId="164" fontId="3" fillId="9" borderId="0" xfId="1" applyFont="1" applyFill="1" applyBorder="1" applyAlignment="1" applyProtection="1">
      <protection locked="0"/>
    </xf>
    <xf numFmtId="0" fontId="0" fillId="9" borderId="0" xfId="0" applyFont="1" applyFill="1"/>
    <xf numFmtId="164" fontId="0" fillId="7" borderId="0" xfId="1" applyFont="1" applyFill="1" applyBorder="1" applyAlignment="1" applyProtection="1">
      <protection locked="0"/>
    </xf>
    <xf numFmtId="0" fontId="0" fillId="7" borderId="6" xfId="0" applyFill="1" applyBorder="1" applyAlignment="1">
      <alignment horizontal="center"/>
    </xf>
    <xf numFmtId="166" fontId="0" fillId="7" borderId="0" xfId="2" applyFont="1" applyFill="1" applyBorder="1" applyAlignment="1" applyProtection="1">
      <protection locked="0"/>
    </xf>
    <xf numFmtId="0" fontId="0" fillId="9" borderId="6" xfId="0" applyFill="1" applyBorder="1"/>
    <xf numFmtId="0" fontId="0" fillId="9" borderId="7" xfId="0" applyFill="1" applyBorder="1"/>
    <xf numFmtId="165" fontId="3" fillId="9" borderId="8" xfId="1" applyNumberFormat="1" applyFont="1" applyFill="1" applyBorder="1" applyAlignment="1" applyProtection="1"/>
    <xf numFmtId="0" fontId="0" fillId="9" borderId="8" xfId="0" applyFont="1" applyFill="1" applyBorder="1" applyAlignment="1">
      <alignment horizontal="left"/>
    </xf>
    <xf numFmtId="0" fontId="0" fillId="9" borderId="8" xfId="0" applyFill="1" applyBorder="1"/>
    <xf numFmtId="0" fontId="0" fillId="9" borderId="9" xfId="0" applyFill="1" applyBorder="1"/>
    <xf numFmtId="0" fontId="0" fillId="10" borderId="10" xfId="0" applyFont="1" applyFill="1" applyBorder="1"/>
    <xf numFmtId="165" fontId="0" fillId="7" borderId="11" xfId="1" applyNumberFormat="1" applyFont="1" applyFill="1" applyBorder="1" applyAlignment="1" applyProtection="1">
      <protection locked="0"/>
    </xf>
    <xf numFmtId="0" fontId="0" fillId="11" borderId="2" xfId="0" applyFont="1" applyFill="1" applyBorder="1"/>
    <xf numFmtId="165" fontId="3" fillId="11" borderId="11" xfId="0" applyNumberFormat="1" applyFont="1" applyFill="1" applyBorder="1"/>
    <xf numFmtId="0" fontId="0" fillId="11" borderId="12" xfId="0" applyFont="1" applyFill="1" applyBorder="1" applyAlignment="1">
      <alignment horizontal="left"/>
    </xf>
    <xf numFmtId="0" fontId="0" fillId="11" borderId="5" xfId="0" applyFont="1" applyFill="1" applyBorder="1"/>
    <xf numFmtId="165" fontId="3" fillId="11" borderId="0" xfId="0" applyNumberFormat="1" applyFont="1" applyFill="1"/>
    <xf numFmtId="0" fontId="0" fillId="11" borderId="6" xfId="0" applyFont="1" applyFill="1" applyBorder="1" applyAlignment="1">
      <alignment horizontal="left"/>
    </xf>
    <xf numFmtId="0" fontId="0" fillId="11" borderId="7" xfId="0" applyFill="1" applyBorder="1"/>
    <xf numFmtId="1" fontId="3" fillId="11" borderId="8" xfId="0" applyNumberFormat="1" applyFont="1" applyFill="1" applyBorder="1" applyAlignment="1">
      <alignment horizontal="center"/>
    </xf>
    <xf numFmtId="0" fontId="0" fillId="11" borderId="9" xfId="0" applyFont="1" applyFill="1" applyBorder="1"/>
    <xf numFmtId="0" fontId="0" fillId="2" borderId="10" xfId="0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3" xfId="0" applyFont="1" applyBorder="1" applyAlignment="1">
      <alignment wrapText="1"/>
    </xf>
    <xf numFmtId="0" fontId="0" fillId="0" borderId="4" xfId="0" applyBorder="1"/>
    <xf numFmtId="0" fontId="0" fillId="0" borderId="0" xfId="0" applyFont="1" applyAlignment="1">
      <alignment wrapText="1"/>
    </xf>
    <xf numFmtId="0" fontId="0" fillId="0" borderId="6" xfId="0" applyBorder="1"/>
    <xf numFmtId="0" fontId="0" fillId="0" borderId="8" xfId="0" applyFont="1" applyBorder="1" applyAlignment="1">
      <alignment wrapText="1"/>
    </xf>
    <xf numFmtId="0" fontId="0" fillId="0" borderId="9" xfId="0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7F7F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595959"/>
      <rgbColor rgb="FFA6A6A6"/>
      <rgbColor rgb="FF003366"/>
      <rgbColor rgb="FF70AD47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15840</xdr:colOff>
      <xdr:row>0</xdr:row>
      <xdr:rowOff>23760</xdr:rowOff>
    </xdr:from>
    <xdr:to>
      <xdr:col>1</xdr:col>
      <xdr:colOff>752760</xdr:colOff>
      <xdr:row>2</xdr:row>
      <xdr:rowOff>106200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840" y="23760"/>
          <a:ext cx="2157840" cy="534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opLeftCell="A2" zoomScaleNormal="100" workbookViewId="0">
      <selection activeCell="B29" sqref="B29"/>
    </sheetView>
  </sheetViews>
  <sheetFormatPr baseColWidth="10" defaultColWidth="11.42578125" defaultRowHeight="15" x14ac:dyDescent="0.25"/>
  <cols>
    <col min="1" max="1" width="20.140625" customWidth="1"/>
    <col min="2" max="2" width="15.140625" customWidth="1"/>
    <col min="3" max="3" width="75" customWidth="1"/>
    <col min="4" max="4" width="16.140625" customWidth="1"/>
    <col min="5" max="5" width="28.7109375" customWidth="1"/>
    <col min="7" max="7" width="25" customWidth="1"/>
    <col min="8" max="8" width="11.7109375" customWidth="1"/>
    <col min="9" max="9" width="17.140625" customWidth="1"/>
    <col min="10" max="10" width="17.28515625" customWidth="1"/>
    <col min="11" max="11" width="18.7109375" customWidth="1"/>
    <col min="12" max="12" width="29.85546875" customWidth="1"/>
    <col min="13" max="13" width="22.5703125" customWidth="1"/>
  </cols>
  <sheetData>
    <row r="1" spans="1:13" ht="20.25" x14ac:dyDescent="0.3">
      <c r="C1" s="3" t="s">
        <v>0</v>
      </c>
    </row>
    <row r="2" spans="1:13" x14ac:dyDescent="0.25">
      <c r="C2" s="4" t="s">
        <v>1</v>
      </c>
      <c r="G2" s="5" t="s">
        <v>2</v>
      </c>
      <c r="H2" s="6" t="s">
        <v>3</v>
      </c>
      <c r="I2" s="6" t="s">
        <v>4</v>
      </c>
      <c r="J2" s="6" t="s">
        <v>5</v>
      </c>
      <c r="K2" s="7" t="s">
        <v>6</v>
      </c>
    </row>
    <row r="3" spans="1:13" x14ac:dyDescent="0.25">
      <c r="C3" s="4" t="s">
        <v>7</v>
      </c>
      <c r="G3" s="8" t="s">
        <v>8</v>
      </c>
      <c r="H3" s="9">
        <f>+B32</f>
        <v>58.308605341246285</v>
      </c>
      <c r="I3" s="10">
        <v>100</v>
      </c>
      <c r="J3" s="10">
        <v>140</v>
      </c>
      <c r="K3" s="10">
        <v>140</v>
      </c>
      <c r="L3" s="11" t="s">
        <v>9</v>
      </c>
    </row>
    <row r="4" spans="1:13" x14ac:dyDescent="0.25">
      <c r="G4" s="12" t="s">
        <v>10</v>
      </c>
      <c r="H4" s="13">
        <f>+H3/$B$7</f>
        <v>3.6442878338278928</v>
      </c>
      <c r="I4" s="13">
        <f>+I3/$B$7</f>
        <v>6.25</v>
      </c>
      <c r="J4" s="13">
        <f>+J3/$B$7</f>
        <v>8.75</v>
      </c>
      <c r="K4" s="14">
        <f>+K3/$B$7</f>
        <v>8.75</v>
      </c>
    </row>
    <row r="5" spans="1:13" x14ac:dyDescent="0.25">
      <c r="G5" s="12" t="s">
        <v>11</v>
      </c>
      <c r="H5" s="13">
        <f>+H4/$B$6</f>
        <v>0.2603062738448495</v>
      </c>
      <c r="I5" s="13">
        <f>+I4/$B$6</f>
        <v>0.44642857142857145</v>
      </c>
      <c r="J5" s="13">
        <f>+J4/$B$6</f>
        <v>0.625</v>
      </c>
      <c r="K5" s="14">
        <f>+K4/$B$6</f>
        <v>0.625</v>
      </c>
    </row>
    <row r="6" spans="1:13" x14ac:dyDescent="0.25">
      <c r="A6" s="15" t="s">
        <v>12</v>
      </c>
      <c r="B6" s="16">
        <v>14</v>
      </c>
      <c r="C6" s="17" t="s">
        <v>13</v>
      </c>
      <c r="D6" s="18"/>
      <c r="G6" s="8" t="s">
        <v>14</v>
      </c>
      <c r="H6" s="19">
        <f>+$B$28*H3</f>
        <v>26238.872403560828</v>
      </c>
      <c r="I6" s="19">
        <f>+$B$28*I3</f>
        <v>45000</v>
      </c>
      <c r="J6" s="19">
        <f>+$B$28*J3</f>
        <v>63000</v>
      </c>
      <c r="K6" s="20">
        <f>+$B$28*K3</f>
        <v>63000</v>
      </c>
    </row>
    <row r="7" spans="1:13" x14ac:dyDescent="0.25">
      <c r="A7" s="21"/>
      <c r="B7" s="22">
        <v>16</v>
      </c>
      <c r="C7" s="23" t="s">
        <v>15</v>
      </c>
      <c r="D7" s="24"/>
      <c r="G7" s="8" t="s">
        <v>12</v>
      </c>
      <c r="H7" s="25">
        <f>+$B$16</f>
        <v>7860</v>
      </c>
      <c r="I7" s="25">
        <f>+$B$16</f>
        <v>7860</v>
      </c>
      <c r="J7" s="25">
        <f>+$B$16</f>
        <v>7860</v>
      </c>
      <c r="K7" s="26">
        <f>+$B$16</f>
        <v>7860</v>
      </c>
    </row>
    <row r="8" spans="1:13" x14ac:dyDescent="0.25">
      <c r="A8" s="21"/>
      <c r="B8" s="27">
        <f>1*D8*B7</f>
        <v>800</v>
      </c>
      <c r="C8" s="23" t="s">
        <v>16</v>
      </c>
      <c r="D8" s="28">
        <v>50</v>
      </c>
      <c r="G8" s="8" t="s">
        <v>17</v>
      </c>
      <c r="H8" s="19">
        <f>+$B$26*H3</f>
        <v>18378.872403560828</v>
      </c>
      <c r="I8" s="19">
        <f>+$B$26*I3</f>
        <v>31520</v>
      </c>
      <c r="J8" s="19">
        <f>+$B$26*J3</f>
        <v>44128</v>
      </c>
      <c r="K8" s="20">
        <f>+$B$26*K3</f>
        <v>44128</v>
      </c>
    </row>
    <row r="9" spans="1:13" x14ac:dyDescent="0.25">
      <c r="A9" s="21"/>
      <c r="B9" s="27">
        <f>6*D9*B7</f>
        <v>3360</v>
      </c>
      <c r="C9" s="23" t="s">
        <v>18</v>
      </c>
      <c r="D9" s="28">
        <v>35</v>
      </c>
      <c r="G9" s="8" t="s">
        <v>19</v>
      </c>
      <c r="H9" s="25">
        <f>+H8+H7</f>
        <v>26238.872403560828</v>
      </c>
      <c r="I9" s="25">
        <f>+I8+I7</f>
        <v>39380</v>
      </c>
      <c r="J9" s="25">
        <f>+J8+J7</f>
        <v>51988</v>
      </c>
      <c r="K9" s="26">
        <f>+K8+K7</f>
        <v>51988</v>
      </c>
    </row>
    <row r="10" spans="1:13" x14ac:dyDescent="0.25">
      <c r="A10" s="21"/>
      <c r="B10" s="27">
        <f>(+B6-7)*D10*B7</f>
        <v>2800</v>
      </c>
      <c r="C10" s="23" t="s">
        <v>20</v>
      </c>
      <c r="D10" s="28">
        <v>25</v>
      </c>
      <c r="G10" s="8" t="s">
        <v>21</v>
      </c>
      <c r="H10" s="25">
        <f>+H6-H9</f>
        <v>0</v>
      </c>
      <c r="I10" s="25">
        <f>+I6-I9</f>
        <v>5620</v>
      </c>
      <c r="J10" s="25">
        <f>+J6-J9</f>
        <v>11012</v>
      </c>
      <c r="K10" s="26">
        <f>+K6-K9</f>
        <v>11012</v>
      </c>
    </row>
    <row r="11" spans="1:13" x14ac:dyDescent="0.25">
      <c r="A11" s="21"/>
      <c r="B11" s="27">
        <f>+SUM(B8:B10)</f>
        <v>6960</v>
      </c>
      <c r="C11" s="23" t="s">
        <v>22</v>
      </c>
      <c r="D11" s="24"/>
      <c r="G11" s="8" t="s">
        <v>23</v>
      </c>
      <c r="H11" s="29">
        <f>+IF(H10&gt;0,H10*0.05,0)</f>
        <v>0</v>
      </c>
      <c r="I11" s="29">
        <f>+IF(I10&gt;0,I10*0.05,0)</f>
        <v>281</v>
      </c>
      <c r="J11" s="29">
        <f>+IF(J10&gt;0,J10*0.05,0)</f>
        <v>550.6</v>
      </c>
      <c r="K11" s="30">
        <f>+IF(K10&gt;0,K10*0.05,0)</f>
        <v>550.6</v>
      </c>
    </row>
    <row r="12" spans="1:13" x14ac:dyDescent="0.25">
      <c r="A12" s="21"/>
      <c r="B12" s="31">
        <v>500</v>
      </c>
      <c r="C12" s="23" t="s">
        <v>24</v>
      </c>
      <c r="D12" s="24"/>
      <c r="G12" s="8" t="s">
        <v>25</v>
      </c>
      <c r="H12" s="25">
        <f>+H10-H11</f>
        <v>0</v>
      </c>
      <c r="I12" s="25">
        <f>+I10-I11</f>
        <v>5339</v>
      </c>
      <c r="J12" s="25">
        <f>+J10-J11</f>
        <v>10461.4</v>
      </c>
      <c r="K12" s="26">
        <f>+K10-K11</f>
        <v>10461.4</v>
      </c>
    </row>
    <row r="13" spans="1:13" x14ac:dyDescent="0.25">
      <c r="A13" s="21"/>
      <c r="B13" s="31">
        <v>0</v>
      </c>
      <c r="C13" s="23" t="s">
        <v>26</v>
      </c>
      <c r="D13" s="24"/>
      <c r="G13" s="8" t="s">
        <v>27</v>
      </c>
      <c r="H13" s="25">
        <f>+H12/($H$18+$H$19)+$H$23</f>
        <v>937.10258584145811</v>
      </c>
      <c r="I13" s="25">
        <f>+I12/($H$18+$H$19)+$H$23</f>
        <v>1127.7811572700296</v>
      </c>
      <c r="J13" s="25">
        <f>+J12/($H$18+$H$19)+$H$23</f>
        <v>1310.7240144128866</v>
      </c>
      <c r="K13" s="26">
        <f>+K12/($H$18+$H$19)+$H$23</f>
        <v>1310.7240144128866</v>
      </c>
    </row>
    <row r="14" spans="1:13" x14ac:dyDescent="0.25">
      <c r="A14" s="21"/>
      <c r="B14" s="31">
        <v>0</v>
      </c>
      <c r="C14" s="23" t="s">
        <v>28</v>
      </c>
      <c r="D14" s="24"/>
      <c r="G14" s="8" t="s">
        <v>29</v>
      </c>
      <c r="H14" s="32">
        <f>(H13/$H$23)-1</f>
        <v>0</v>
      </c>
      <c r="I14" s="32">
        <f>(I13/$H$23)-1</f>
        <v>0.20347673169352554</v>
      </c>
      <c r="J14" s="32">
        <f>(J13/$H$23)-1</f>
        <v>0.39869853548204692</v>
      </c>
      <c r="K14" s="33">
        <f>(K13/$H$23)-1</f>
        <v>0.39869853548204692</v>
      </c>
      <c r="L14" s="34"/>
    </row>
    <row r="15" spans="1:13" x14ac:dyDescent="0.25">
      <c r="A15" s="21"/>
      <c r="B15" s="31">
        <v>400</v>
      </c>
      <c r="C15" s="23" t="s">
        <v>30</v>
      </c>
      <c r="D15" s="24"/>
    </row>
    <row r="16" spans="1:13" x14ac:dyDescent="0.25">
      <c r="A16" s="35"/>
      <c r="B16" s="36">
        <f>+SUM(B11:B15)</f>
        <v>7860</v>
      </c>
      <c r="C16" s="37" t="s">
        <v>31</v>
      </c>
      <c r="D16" s="38"/>
      <c r="G16" t="s">
        <v>32</v>
      </c>
      <c r="J16" s="34"/>
      <c r="K16" s="34"/>
      <c r="L16" s="34"/>
      <c r="M16" s="34"/>
    </row>
    <row r="17" spans="1:8" x14ac:dyDescent="0.25">
      <c r="G17" s="39" t="s">
        <v>33</v>
      </c>
      <c r="H17" s="40">
        <f>+H3</f>
        <v>58.308605341246285</v>
      </c>
    </row>
    <row r="18" spans="1:8" x14ac:dyDescent="0.25">
      <c r="D18" t="s">
        <v>34</v>
      </c>
      <c r="E18" t="s">
        <v>35</v>
      </c>
      <c r="G18" s="39" t="s">
        <v>36</v>
      </c>
      <c r="H18" s="29">
        <f>+$B$6</f>
        <v>14</v>
      </c>
    </row>
    <row r="19" spans="1:8" x14ac:dyDescent="0.25">
      <c r="A19" s="41" t="s">
        <v>37</v>
      </c>
      <c r="B19" s="42">
        <f>IF(D19&gt;0.001,D19*E19,0)</f>
        <v>252</v>
      </c>
      <c r="C19" s="43" t="s">
        <v>38</v>
      </c>
      <c r="D19" s="44">
        <v>252</v>
      </c>
      <c r="E19" s="45">
        <v>1</v>
      </c>
      <c r="G19" s="39" t="s">
        <v>39</v>
      </c>
      <c r="H19" s="29">
        <f>+H18</f>
        <v>14</v>
      </c>
    </row>
    <row r="20" spans="1:8" x14ac:dyDescent="0.25">
      <c r="A20" s="46"/>
      <c r="B20" s="47">
        <f>IF(D20&gt;0.001,D20*E20,0)</f>
        <v>3.2</v>
      </c>
      <c r="C20" s="48" t="s">
        <v>40</v>
      </c>
      <c r="D20" s="49">
        <v>3.2</v>
      </c>
      <c r="E20" s="50">
        <v>1</v>
      </c>
      <c r="G20" s="39" t="s">
        <v>41</v>
      </c>
      <c r="H20" s="25">
        <f>+H8</f>
        <v>18378.872403560828</v>
      </c>
    </row>
    <row r="21" spans="1:8" x14ac:dyDescent="0.25">
      <c r="A21" s="46"/>
      <c r="B21" s="47">
        <f>IF(D21&gt;0.001,D21*E21,0)</f>
        <v>15</v>
      </c>
      <c r="C21" s="48" t="s">
        <v>42</v>
      </c>
      <c r="D21" s="49">
        <v>15</v>
      </c>
      <c r="E21" s="50">
        <v>1</v>
      </c>
      <c r="G21" s="39" t="s">
        <v>12</v>
      </c>
      <c r="H21" s="25">
        <f>+$B$16</f>
        <v>7860</v>
      </c>
    </row>
    <row r="22" spans="1:8" x14ac:dyDescent="0.25">
      <c r="A22" s="46"/>
      <c r="B22" s="47">
        <f>IF(D22&gt;0.001,D22*E22,0)</f>
        <v>0</v>
      </c>
      <c r="C22" s="48" t="s">
        <v>43</v>
      </c>
      <c r="D22" s="31">
        <v>0</v>
      </c>
      <c r="E22" s="50">
        <v>0</v>
      </c>
      <c r="G22" s="39" t="s">
        <v>44</v>
      </c>
      <c r="H22" s="25">
        <f>+H21+H20</f>
        <v>26238.872403560828</v>
      </c>
    </row>
    <row r="23" spans="1:8" x14ac:dyDescent="0.25">
      <c r="A23" s="46"/>
      <c r="B23" s="51">
        <v>0.1</v>
      </c>
      <c r="C23" s="48" t="s">
        <v>45</v>
      </c>
      <c r="D23" s="48"/>
      <c r="E23" s="52"/>
      <c r="G23" s="39" t="s">
        <v>46</v>
      </c>
      <c r="H23" s="19">
        <f>+H22/(H19+H18)</f>
        <v>937.10258584145811</v>
      </c>
    </row>
    <row r="24" spans="1:8" x14ac:dyDescent="0.25">
      <c r="A24" s="46"/>
      <c r="B24" s="51">
        <v>0</v>
      </c>
      <c r="C24" s="48" t="s">
        <v>47</v>
      </c>
      <c r="D24" s="48"/>
      <c r="E24" s="52"/>
    </row>
    <row r="25" spans="1:8" x14ac:dyDescent="0.25">
      <c r="A25" s="46"/>
      <c r="B25" s="31"/>
      <c r="C25" s="48" t="s">
        <v>48</v>
      </c>
      <c r="D25" s="48"/>
      <c r="E25" s="52"/>
      <c r="G25" t="s">
        <v>49</v>
      </c>
    </row>
    <row r="26" spans="1:8" x14ac:dyDescent="0.25">
      <c r="A26" s="53"/>
      <c r="B26" s="54">
        <f>+B19+(B28*B23)+(B24*B28)+B25+B20+B21+B22</f>
        <v>315.2</v>
      </c>
      <c r="C26" s="55" t="s">
        <v>37</v>
      </c>
      <c r="D26" s="56"/>
      <c r="E26" s="57"/>
      <c r="G26" t="s">
        <v>50</v>
      </c>
    </row>
    <row r="27" spans="1:8" x14ac:dyDescent="0.25">
      <c r="G27" t="s">
        <v>51</v>
      </c>
    </row>
    <row r="28" spans="1:8" x14ac:dyDescent="0.25">
      <c r="A28" s="58" t="s">
        <v>52</v>
      </c>
      <c r="B28" s="59">
        <v>450</v>
      </c>
      <c r="C28" s="2" t="s">
        <v>53</v>
      </c>
      <c r="D28" s="2"/>
      <c r="E28" s="2"/>
      <c r="G28" t="s">
        <v>54</v>
      </c>
    </row>
    <row r="29" spans="1:8" x14ac:dyDescent="0.25">
      <c r="G29" t="s">
        <v>55</v>
      </c>
    </row>
    <row r="30" spans="1:8" x14ac:dyDescent="0.25">
      <c r="A30" s="60" t="s">
        <v>56</v>
      </c>
      <c r="B30" s="61">
        <f>+B16</f>
        <v>7860</v>
      </c>
      <c r="C30" s="62" t="s">
        <v>12</v>
      </c>
    </row>
    <row r="31" spans="1:8" x14ac:dyDescent="0.25">
      <c r="A31" s="63" t="s">
        <v>57</v>
      </c>
      <c r="B31" s="64">
        <f>+B28-B26</f>
        <v>134.80000000000001</v>
      </c>
      <c r="C31" s="65" t="s">
        <v>58</v>
      </c>
    </row>
    <row r="32" spans="1:8" x14ac:dyDescent="0.25">
      <c r="A32" s="66"/>
      <c r="B32" s="67">
        <f>+B30/B31</f>
        <v>58.308605341246285</v>
      </c>
      <c r="C32" s="68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8" spans="1:1" x14ac:dyDescent="0.25">
      <c r="A38" t="s">
        <v>63</v>
      </c>
    </row>
  </sheetData>
  <mergeCells count="1">
    <mergeCell ref="C28:E28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abSelected="1" topLeftCell="A4" zoomScaleNormal="100" workbookViewId="0">
      <selection activeCell="C8" sqref="C8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9"/>
      <c r="B1" s="70" t="s">
        <v>64</v>
      </c>
      <c r="C1" s="71" t="s">
        <v>65</v>
      </c>
    </row>
    <row r="2" spans="1:3" ht="75" x14ac:dyDescent="0.25">
      <c r="A2" s="1" t="s">
        <v>66</v>
      </c>
      <c r="B2" s="72" t="s">
        <v>67</v>
      </c>
      <c r="C2" s="73" t="s">
        <v>73</v>
      </c>
    </row>
    <row r="3" spans="1:3" ht="45" x14ac:dyDescent="0.25">
      <c r="A3" s="1"/>
      <c r="B3" s="74" t="s">
        <v>68</v>
      </c>
      <c r="C3" s="75" t="s">
        <v>74</v>
      </c>
    </row>
    <row r="4" spans="1:3" ht="90" x14ac:dyDescent="0.25">
      <c r="A4" s="1"/>
      <c r="B4" s="76" t="s">
        <v>69</v>
      </c>
      <c r="C4" s="77" t="s">
        <v>75</v>
      </c>
    </row>
    <row r="5" spans="1:3" ht="45" x14ac:dyDescent="0.25">
      <c r="A5" s="1" t="s">
        <v>32</v>
      </c>
      <c r="B5" s="72" t="s">
        <v>70</v>
      </c>
      <c r="C5" s="73"/>
    </row>
    <row r="6" spans="1:3" ht="60" x14ac:dyDescent="0.25">
      <c r="A6" s="1"/>
      <c r="B6" s="74" t="s">
        <v>71</v>
      </c>
      <c r="C6" s="75" t="s">
        <v>76</v>
      </c>
    </row>
    <row r="7" spans="1:3" ht="75" x14ac:dyDescent="0.25">
      <c r="A7" s="1"/>
      <c r="B7" s="76" t="s">
        <v>72</v>
      </c>
      <c r="C7" s="77" t="s">
        <v>77</v>
      </c>
    </row>
  </sheetData>
  <mergeCells count="2">
    <mergeCell ref="A2:A4"/>
    <mergeCell ref="A5:A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Lorena Avila</cp:lastModifiedBy>
  <cp:revision>2</cp:revision>
  <dcterms:created xsi:type="dcterms:W3CDTF">2021-01-12T19:33:14Z</dcterms:created>
  <dcterms:modified xsi:type="dcterms:W3CDTF">2021-06-23T21:35:24Z</dcterms:modified>
  <dc:language>es-AR</dc:language>
</cp:coreProperties>
</file>