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" sheetId="1" r:id="rId4"/>
    <sheet state="visible" name="Justificación" sheetId="2" r:id="rId5"/>
  </sheets>
  <definedNames/>
  <calcPr/>
</workbook>
</file>

<file path=xl/sharedStrings.xml><?xml version="1.0" encoding="utf-8"?>
<sst xmlns="http://schemas.openxmlformats.org/spreadsheetml/2006/main" count="94" uniqueCount="88">
  <si>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</si>
  <si>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</si>
  <si>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</si>
  <si>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</si>
  <si>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</si>
  <si>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</si>
  <si>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</si>
  <si>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</si>
  <si>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</si>
  <si>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</si>
  <si>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</si>
  <si>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</si>
  <si>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</si>
  <si>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</si>
  <si>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</si>
  <si>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</si>
  <si>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</si>
  <si>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</si>
  <si>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</si>
  <si>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</si>
  <si>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</si>
  <si>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</si>
  <si>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</si>
  <si>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</si>
  <si>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</si>
  <si>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</si>
  <si>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</si>
  <si>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</si>
  <si>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</si>
  <si>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</si>
  <si>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</si>
  <si>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</si>
  <si>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</si>
  <si>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$ costo unitario</t>
  </si>
  <si>
    <t>Q a usar del insumo totales</t>
  </si>
  <si>
    <t>Acciones Internas</t>
  </si>
  <si>
    <t>Costo Variable Unitario</t>
  </si>
  <si>
    <t xml:space="preserve">Insumo 1: Maceta biodegradable </t>
  </si>
  <si>
    <t>Acciones Externas</t>
  </si>
  <si>
    <t xml:space="preserve">Insumo 2: Bolsas tierra fértil huerta (50 lts) </t>
  </si>
  <si>
    <t>Costos Variables (EP)</t>
  </si>
  <si>
    <t xml:space="preserve">Insumo 3: Pack de semillas </t>
  </si>
  <si>
    <t>Total Capital Inicial (PE)</t>
  </si>
  <si>
    <t xml:space="preserve"> </t>
  </si>
  <si>
    <t xml:space="preserve">Insumo 4: Maceta de terracota </t>
  </si>
  <si>
    <t>Valor de Acción</t>
  </si>
  <si>
    <t xml:space="preserve">Insumo 5: Caja de cartón </t>
  </si>
  <si>
    <t>Insumo 6: Palos de helado</t>
  </si>
  <si>
    <t>Supuestos de este cálculo de desarrollo de capital inicial:</t>
  </si>
  <si>
    <t>Insumo 7: Hilo yute (700 Metros tienen que ser)</t>
  </si>
  <si>
    <t>cantidad de acciones emitidas = el doble que la cantidad de miembros de tu emprendimiento</t>
  </si>
  <si>
    <t>Insumo 8: Papel Viruta (bolsa de consorcio)</t>
  </si>
  <si>
    <t>*si querés, podés modificar cualquiera de estos supuestos</t>
  </si>
  <si>
    <t>Insumo 9: Tarjeta 9,5cm x 5,5cm</t>
  </si>
  <si>
    <t>capital inicial = para cubrir el total de tus costos fijos + los costos variables hasta alcanzar PE (para después reinvertir para seguir produciendo)</t>
  </si>
  <si>
    <t xml:space="preserve">Insumo 10: Sello 5x5 + almohadilla </t>
  </si>
  <si>
    <t>**ver también el cálculo que se desprende en el SGME como sugerencia de valor de acción</t>
  </si>
  <si>
    <t xml:space="preserve">Insumo 11: Tinta para el sello </t>
  </si>
  <si>
    <t xml:space="preserve">Insumo 12: ENVIOS </t>
  </si>
  <si>
    <t>Comisión por venta</t>
  </si>
  <si>
    <t>Costos asociados a la cobranza de venta unitaria (Ualá)</t>
  </si>
  <si>
    <t>Costos asociados a distribución y entrega unitaria</t>
  </si>
  <si>
    <t>Precio</t>
  </si>
  <si>
    <t>No puede ser menor al costo variable unitario, debe contemplar margen para costos fijos + % de ganancia + riesgos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</si>
  <si>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</si>
  <si>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</si>
  <si>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</si>
  <si>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</si>
  <si>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</si>
  <si>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</si>
  <si>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</si>
  <si>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</si>
  <si>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ENVIOS (1000 para las cajas + 750 para las macetas + 400 para los sellos + 360 para los hilos)</t>
  </si>
  <si>
    <t>Preguntas</t>
  </si>
  <si>
    <t>Respuestas</t>
  </si>
  <si>
    <t>Escenario objetivo:</t>
  </si>
  <si>
    <t>1- ¿Por qué elegiste ese objetivo de ventas/producción?</t>
  </si>
  <si>
    <t>Elegimos 500 unidades como objetivo de ventas/producción dado a un analisis de mercado que realizamos y teniendo en cuenta la cantidad de venderores que posee PlantAlas consideramos que 500 unidades es un buen objetivo.</t>
  </si>
  <si>
    <t>2- ¿Cómo vas a hacer para alcanzar esas ventas?</t>
  </si>
  <si>
    <t>Promoviendo nuestro emprendimiento a través de las redes sociales de PlantAlas y del establecimiento educativo.</t>
  </si>
  <si>
    <t>3- ¿Cómo vas a hacer para producir esa cantidad en el tiempo determinado?</t>
  </si>
  <si>
    <t>Gracias a el trabajo en equipo, colaboración y una actitud positiva entre los participantes de la empresa, llegaremos a conseguir nuestros objetivos de prduccion.</t>
  </si>
  <si>
    <t>1- ¿Por qué elegiste ese capital incial?</t>
  </si>
  <si>
    <t xml:space="preserve"> Ya que es  la  mejor alternativa, luego de una exhaustiva busqueda de los dferentes insumos de nuestro producto</t>
  </si>
  <si>
    <t>2- ¿Por qué elegiste vender esa cantidad de acciones?</t>
  </si>
  <si>
    <t>Decidimos elegir esa cantidad de acciones luego de una exhausta investigación de mercado, en la que evaluamos la cantidad de achievers en el proyecto y el capital inicial necesario.</t>
  </si>
  <si>
    <t>3- ¿En qué módulo/s del programa van a reinvertir y por qué?</t>
  </si>
  <si>
    <t>Proyectamos para que el módulo 10 ya vamos a tener la posibilidad de reinvertir el capital en PlantAlas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</si>
</sst>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&quot;$&quot;* #,##0_-;\-&quot;$&quot;* #,##0_-;_-&quot;$&quot;* &quot;-&quot;??_-;_-@"/>
    <numFmt numFmtId="165" formatCode="_-&quot;$&quot;* #,##0.00_-;\-&quot;$&quot;* #,##0.00_-;_-&quot;$&quot;* &quot;-&quot;??_-;_-@"/>
    <numFmt numFmtId="166" formatCode="_-&quot;$&quot;* #,##0.0_-;\-&quot;$&quot;* #,##0.0_-;_-&quot;$&quot;* &quot;-&quot;??.0_-;_-@"/>
    <numFmt numFmtId="167" formatCode="_-&quot;$&quot;* #,##0.00_-;\-&quot;$&quot;* #,##0.00_-;_-&quot;$&quot;* &quot;-&quot;??.00_-;_-@"/>
    <numFmt numFmtId="168" formatCode="_-&quot;$&quot;* #,##0.000_-;\-&quot;$&quot;* #,##0.000_-;_-&quot;$&quot;* &quot;-&quot;??.000_-;_-@"/>
  </numFmts>
  <fonts count="11">
    <font>
      <sz val="11.0"/>
      <color theme="1"/>
      <name val="Arial"/>
    </font>
    <font>
      <b/>
      <sz val="16.0"/>
      <color theme="9"/>
      <name val="Helvetica Neue"/>
    </font>
    <font>
      <sz val="11.0"/>
      <color theme="9"/>
      <name val="Helvetica Neue"/>
    </font>
    <font>
      <sz val="11.0"/>
      <color theme="1"/>
      <name val="Calibri"/>
    </font>
    <font>
      <sz val="11.0"/>
      <color rgb="FFFF0000"/>
    </font>
    <font>
      <sz val="11.0"/>
    </font>
    <font>
      <sz val="11.0"/>
      <color rgb="FFFF0000"/>
      <name val="Calibri"/>
    </font>
    <font>
      <sz val="11.0"/>
      <color theme="1"/>
    </font>
    <font>
      <color theme="1"/>
      <name val="Calibri"/>
    </font>
    <font/>
    <font>
      <sz val="11.0"/>
      <name val="Calibri"/>
    </font>
  </fonts>
  <fills count="15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70AD47"/>
        <bgColor rgb="FF70AD47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FFE599"/>
        <bgColor rgb="FFFFE599"/>
      </patternFill>
    </fill>
  </fills>
  <borders count="2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/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left"/>
    </xf>
    <xf borderId="1" fillId="2" fontId="3" numFmtId="0" xfId="0" applyAlignment="1" applyBorder="1" applyFont="1">
      <alignment horizontal="right"/>
    </xf>
    <xf borderId="1" fillId="3" fontId="3" numFmtId="0" xfId="0" applyAlignment="1" applyBorder="1" applyFill="1" applyFont="1">
      <alignment horizontal="right"/>
    </xf>
    <xf borderId="1" fillId="2" fontId="3" numFmtId="0" xfId="0" applyBorder="1" applyFont="1"/>
    <xf borderId="1" fillId="2" fontId="4" numFmtId="1" xfId="0" applyAlignment="1" applyBorder="1" applyFont="1" applyNumberFormat="1">
      <alignment readingOrder="0"/>
    </xf>
    <xf borderId="1" fillId="4" fontId="3" numFmtId="1" xfId="0" applyAlignment="1" applyBorder="1" applyFill="1" applyFont="1" applyNumberFormat="1">
      <alignment readingOrder="0"/>
    </xf>
    <xf borderId="1" fillId="4" fontId="5" numFmtId="1" xfId="0" applyAlignment="1" applyBorder="1" applyFont="1" applyNumberFormat="1">
      <alignment readingOrder="0"/>
    </xf>
    <xf borderId="2" fillId="4" fontId="3" numFmtId="0" xfId="0" applyBorder="1" applyFont="1"/>
    <xf borderId="1" fillId="2" fontId="3" numFmtId="2" xfId="0" applyBorder="1" applyFont="1" applyNumberFormat="1"/>
    <xf borderId="1" fillId="0" fontId="6" numFmtId="2" xfId="0" applyBorder="1" applyFont="1" applyNumberFormat="1"/>
    <xf borderId="1" fillId="3" fontId="6" numFmtId="2" xfId="0" applyBorder="1" applyFont="1" applyNumberFormat="1"/>
    <xf borderId="3" fillId="5" fontId="3" numFmtId="0" xfId="0" applyBorder="1" applyFill="1" applyFont="1"/>
    <xf borderId="4" fillId="6" fontId="3" numFmtId="0" xfId="0" applyBorder="1" applyFill="1" applyFont="1"/>
    <xf borderId="4" fillId="5" fontId="3" numFmtId="0" xfId="0" applyBorder="1" applyFont="1"/>
    <xf borderId="5" fillId="5" fontId="3" numFmtId="0" xfId="0" applyBorder="1" applyFont="1"/>
    <xf borderId="1" fillId="0" fontId="6" numFmtId="164" xfId="0" applyBorder="1" applyFont="1" applyNumberFormat="1"/>
    <xf borderId="1" fillId="3" fontId="6" numFmtId="164" xfId="0" applyBorder="1" applyFont="1" applyNumberFormat="1"/>
    <xf borderId="6" fillId="5" fontId="3" numFmtId="0" xfId="0" applyBorder="1" applyFont="1"/>
    <xf borderId="2" fillId="6" fontId="7" numFmtId="0" xfId="0" applyAlignment="1" applyBorder="1" applyFont="1">
      <alignment readingOrder="0"/>
    </xf>
    <xf borderId="2" fillId="5" fontId="3" numFmtId="0" xfId="0" applyBorder="1" applyFont="1"/>
    <xf borderId="7" fillId="5" fontId="3" numFmtId="0" xfId="0" applyBorder="1" applyFont="1"/>
    <xf borderId="2" fillId="5" fontId="6" numFmtId="164" xfId="0" applyBorder="1" applyFont="1" applyNumberFormat="1"/>
    <xf borderId="7" fillId="6" fontId="3" numFmtId="164" xfId="0" applyBorder="1" applyFont="1" applyNumberFormat="1"/>
    <xf borderId="1" fillId="0" fontId="6" numFmtId="0" xfId="0" applyBorder="1" applyFont="1"/>
    <xf borderId="1" fillId="3" fontId="6" numFmtId="0" xfId="0" applyBorder="1" applyFont="1"/>
    <xf borderId="2" fillId="6" fontId="3" numFmtId="164" xfId="0" applyBorder="1" applyFont="1" applyNumberFormat="1"/>
    <xf borderId="2" fillId="6" fontId="3" numFmtId="164" xfId="0" applyAlignment="1" applyBorder="1" applyFont="1" applyNumberFormat="1">
      <alignment readingOrder="0"/>
    </xf>
    <xf borderId="1" fillId="0" fontId="6" numFmtId="9" xfId="0" applyBorder="1" applyFont="1" applyNumberFormat="1"/>
    <xf borderId="1" fillId="3" fontId="6" numFmtId="9" xfId="0" applyBorder="1" applyFont="1" applyNumberFormat="1"/>
    <xf borderId="0" fillId="0" fontId="3" numFmtId="9" xfId="0" applyFont="1" applyNumberFormat="1"/>
    <xf borderId="8" fillId="5" fontId="3" numFmtId="0" xfId="0" applyBorder="1" applyFont="1"/>
    <xf borderId="9" fillId="5" fontId="6" numFmtId="164" xfId="0" applyBorder="1" applyFont="1" applyNumberFormat="1"/>
    <xf borderId="9" fillId="5" fontId="3" numFmtId="0" xfId="0" applyBorder="1" applyFont="1"/>
    <xf borderId="10" fillId="5" fontId="3" numFmtId="0" xfId="0" applyBorder="1" applyFont="1"/>
    <xf borderId="0" fillId="0" fontId="8" numFmtId="0" xfId="0" applyFont="1"/>
    <xf borderId="1" fillId="7" fontId="7" numFmtId="0" xfId="0" applyAlignment="1" applyBorder="1" applyFill="1" applyFont="1">
      <alignment readingOrder="0"/>
    </xf>
    <xf borderId="1" fillId="0" fontId="4" numFmtId="1" xfId="0" applyAlignment="1" applyBorder="1" applyFont="1" applyNumberFormat="1">
      <alignment readingOrder="0"/>
    </xf>
    <xf borderId="0" fillId="0" fontId="8" numFmtId="0" xfId="0" applyAlignment="1" applyFont="1">
      <alignment readingOrder="0"/>
    </xf>
    <xf borderId="1" fillId="7" fontId="3" numFmtId="0" xfId="0" applyBorder="1" applyFont="1"/>
    <xf borderId="3" fillId="8" fontId="3" numFmtId="0" xfId="0" applyBorder="1" applyFill="1" applyFont="1"/>
    <xf borderId="4" fillId="8" fontId="6" numFmtId="165" xfId="0" applyBorder="1" applyFont="1" applyNumberFormat="1"/>
    <xf borderId="4" fillId="9" fontId="7" numFmtId="0" xfId="0" applyAlignment="1" applyBorder="1" applyFill="1" applyFont="1">
      <alignment readingOrder="0"/>
    </xf>
    <xf borderId="4" fillId="6" fontId="7" numFmtId="164" xfId="0" applyAlignment="1" applyBorder="1" applyFont="1" applyNumberFormat="1">
      <alignment readingOrder="0"/>
    </xf>
    <xf borderId="5" fillId="6" fontId="7" numFmtId="0" xfId="0" applyAlignment="1" applyBorder="1" applyFont="1">
      <alignment horizontal="center" readingOrder="0"/>
    </xf>
    <xf borderId="0" fillId="10" fontId="8" numFmtId="0" xfId="0" applyFill="1" applyFont="1"/>
    <xf borderId="1" fillId="0" fontId="4" numFmtId="0" xfId="0" applyAlignment="1" applyBorder="1" applyFont="1">
      <alignment readingOrder="0"/>
    </xf>
    <xf borderId="0" fillId="0" fontId="9" numFmtId="3" xfId="0" applyAlignment="1" applyFont="1" applyNumberFormat="1">
      <alignment readingOrder="0"/>
    </xf>
    <xf borderId="6" fillId="8" fontId="7" numFmtId="0" xfId="0" applyBorder="1" applyFont="1"/>
    <xf borderId="2" fillId="8" fontId="6" numFmtId="165" xfId="0" applyBorder="1" applyFont="1" applyNumberFormat="1"/>
    <xf borderId="2" fillId="9" fontId="7" numFmtId="0" xfId="0" applyAlignment="1" applyBorder="1" applyFont="1">
      <alignment readingOrder="0"/>
    </xf>
    <xf borderId="2" fillId="6" fontId="7" numFmtId="166" xfId="0" applyAlignment="1" applyBorder="1" applyFont="1" applyNumberFormat="1">
      <alignment readingOrder="0"/>
    </xf>
    <xf borderId="7" fillId="6" fontId="7" numFmtId="0" xfId="0" applyAlignment="1" applyBorder="1" applyFont="1">
      <alignment horizontal="center" readingOrder="0"/>
    </xf>
    <xf borderId="2" fillId="8" fontId="4" numFmtId="165" xfId="0" applyBorder="1" applyFont="1" applyNumberFormat="1"/>
    <xf borderId="2" fillId="6" fontId="7" numFmtId="164" xfId="0" applyAlignment="1" applyBorder="1" applyFont="1" applyNumberFormat="1">
      <alignment readingOrder="0"/>
    </xf>
    <xf borderId="1" fillId="0" fontId="4" numFmtId="164" xfId="0" applyAlignment="1" applyBorder="1" applyFont="1" applyNumberFormat="1">
      <alignment readingOrder="0"/>
    </xf>
    <xf borderId="2" fillId="6" fontId="7" numFmtId="167" xfId="0" applyAlignment="1" applyBorder="1" applyFont="1" applyNumberFormat="1">
      <alignment readingOrder="0"/>
    </xf>
    <xf borderId="2" fillId="8" fontId="6" numFmtId="165" xfId="0" applyAlignment="1" applyBorder="1" applyFont="1" applyNumberFormat="1">
      <alignment horizontal="right" vertical="bottom"/>
    </xf>
    <xf borderId="11" fillId="9" fontId="10" numFmtId="0" xfId="0" applyAlignment="1" applyBorder="1" applyFont="1">
      <alignment readingOrder="0" vertical="bottom"/>
    </xf>
    <xf borderId="11" fillId="11" fontId="10" numFmtId="164" xfId="0" applyAlignment="1" applyBorder="1" applyFill="1" applyFont="1" applyNumberFormat="1">
      <alignment horizontal="right" readingOrder="0" vertical="bottom"/>
    </xf>
    <xf borderId="12" fillId="11" fontId="10" numFmtId="0" xfId="0" applyAlignment="1" applyBorder="1" applyFont="1">
      <alignment horizontal="center" readingOrder="0" vertical="bottom"/>
    </xf>
    <xf borderId="11" fillId="6" fontId="10" numFmtId="167" xfId="0" applyAlignment="1" applyBorder="1" applyFont="1" applyNumberFormat="1">
      <alignment horizontal="right" readingOrder="0" vertical="bottom"/>
    </xf>
    <xf borderId="2" fillId="6" fontId="7" numFmtId="9" xfId="0" applyBorder="1" applyFont="1" applyNumberFormat="1"/>
    <xf borderId="2" fillId="9" fontId="7" numFmtId="0" xfId="0" applyBorder="1" applyFont="1"/>
    <xf borderId="2" fillId="8" fontId="7" numFmtId="0" xfId="0" applyBorder="1" applyFont="1"/>
    <xf borderId="7" fillId="8" fontId="7" numFmtId="0" xfId="0" applyBorder="1" applyFont="1"/>
    <xf borderId="2" fillId="6" fontId="7" numFmtId="164" xfId="0" applyBorder="1" applyFont="1" applyNumberFormat="1"/>
    <xf borderId="8" fillId="8" fontId="3" numFmtId="0" xfId="0" applyBorder="1" applyFont="1"/>
    <xf borderId="9" fillId="8" fontId="6" numFmtId="168" xfId="0" applyBorder="1" applyFont="1" applyNumberFormat="1"/>
    <xf borderId="9" fillId="9" fontId="3" numFmtId="0" xfId="0" applyAlignment="1" applyBorder="1" applyFont="1">
      <alignment horizontal="left"/>
    </xf>
    <xf borderId="9" fillId="8" fontId="3" numFmtId="0" xfId="0" applyBorder="1" applyFont="1"/>
    <xf borderId="10" fillId="8" fontId="3" numFmtId="0" xfId="0" applyBorder="1" applyFont="1"/>
    <xf borderId="13" fillId="12" fontId="3" numFmtId="0" xfId="0" applyBorder="1" applyFill="1" applyFont="1"/>
    <xf borderId="14" fillId="6" fontId="7" numFmtId="164" xfId="0" applyAlignment="1" applyBorder="1" applyFont="1" applyNumberFormat="1">
      <alignment readingOrder="0"/>
    </xf>
    <xf borderId="15" fillId="12" fontId="3" numFmtId="0" xfId="0" applyAlignment="1" applyBorder="1" applyFont="1">
      <alignment horizontal="left"/>
    </xf>
    <xf borderId="16" fillId="0" fontId="9" numFmtId="0" xfId="0" applyBorder="1" applyFont="1"/>
    <xf borderId="17" fillId="0" fontId="9" numFmtId="0" xfId="0" applyBorder="1" applyFont="1"/>
    <xf borderId="0" fillId="0" fontId="9" numFmtId="0" xfId="0" applyAlignment="1" applyFont="1">
      <alignment readingOrder="0"/>
    </xf>
    <xf borderId="3" fillId="13" fontId="7" numFmtId="0" xfId="0" applyBorder="1" applyFill="1" applyFont="1"/>
    <xf borderId="18" fillId="13" fontId="6" numFmtId="164" xfId="0" applyBorder="1" applyFont="1" applyNumberFormat="1"/>
    <xf borderId="19" fillId="13" fontId="7" numFmtId="0" xfId="0" applyAlignment="1" applyBorder="1" applyFont="1">
      <alignment horizontal="left"/>
    </xf>
    <xf borderId="6" fillId="13" fontId="7" numFmtId="0" xfId="0" applyBorder="1" applyFont="1"/>
    <xf borderId="2" fillId="13" fontId="6" numFmtId="164" xfId="0" applyBorder="1" applyFont="1" applyNumberFormat="1"/>
    <xf borderId="7" fillId="13" fontId="7" numFmtId="0" xfId="0" applyAlignment="1" applyBorder="1" applyFont="1">
      <alignment horizontal="left"/>
    </xf>
    <xf borderId="8" fillId="13" fontId="3" numFmtId="0" xfId="0" applyBorder="1" applyFont="1"/>
    <xf borderId="9" fillId="13" fontId="6" numFmtId="1" xfId="0" applyAlignment="1" applyBorder="1" applyFont="1" applyNumberFormat="1">
      <alignment horizontal="center"/>
    </xf>
    <xf borderId="10" fillId="13" fontId="3" numFmtId="0" xfId="0" applyBorder="1" applyFont="1"/>
    <xf borderId="0" fillId="14" fontId="8" numFmtId="0" xfId="0" applyAlignment="1" applyFill="1" applyFont="1">
      <alignment readingOrder="0"/>
    </xf>
    <xf borderId="0" fillId="14" fontId="8" numFmtId="0" xfId="0" applyFont="1"/>
    <xf borderId="13" fillId="2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20" fillId="0" fontId="3" numFmtId="0" xfId="0" applyAlignment="1" applyBorder="1" applyFont="1">
      <alignment horizontal="center" textRotation="90" vertical="center"/>
    </xf>
    <xf borderId="21" fillId="0" fontId="3" numFmtId="0" xfId="0" applyAlignment="1" applyBorder="1" applyFont="1">
      <alignment shrinkToFit="0" wrapText="1"/>
    </xf>
    <xf borderId="22" fillId="0" fontId="7" numFmtId="0" xfId="0" applyAlignment="1" applyBorder="1" applyFont="1">
      <alignment horizontal="center" readingOrder="0" shrinkToFit="0" wrapText="1"/>
    </xf>
    <xf borderId="23" fillId="0" fontId="9" numFmtId="0" xfId="0" applyBorder="1" applyFont="1"/>
    <xf borderId="0" fillId="0" fontId="3" numFmtId="0" xfId="0" applyAlignment="1" applyFont="1">
      <alignment shrinkToFit="0" wrapText="1"/>
    </xf>
    <xf borderId="24" fillId="0" fontId="7" numFmtId="0" xfId="0" applyAlignment="1" applyBorder="1" applyFont="1">
      <alignment horizontal="center" readingOrder="0" shrinkToFit="0" wrapText="1"/>
    </xf>
    <xf borderId="25" fillId="0" fontId="9" numFmtId="0" xfId="0" applyBorder="1" applyFont="1"/>
    <xf borderId="26" fillId="0" fontId="3" numFmtId="0" xfId="0" applyAlignment="1" applyBorder="1" applyFont="1">
      <alignment shrinkToFit="0" wrapText="1"/>
    </xf>
    <xf borderId="27" fillId="0" fontId="7" numFmtId="0" xfId="0" applyAlignment="1" applyBorder="1" applyFon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13.25"/>
    <col customWidth="1" min="3" max="3" width="65.63"/>
    <col customWidth="1" min="4" max="4" width="14.13"/>
    <col customWidth="1" min="5" max="5" width="25.13"/>
    <col customWidth="1" min="6" max="6" width="10.0"/>
    <col customWidth="1" min="7" max="7" width="21.88"/>
    <col customWidth="1" min="8" max="8" width="10.25"/>
    <col customWidth="1" min="9" max="9" width="15.0"/>
    <col customWidth="1" min="10" max="10" width="15.13"/>
    <col customWidth="1" min="11" max="11" width="16.38"/>
    <col customWidth="1" min="12" max="12" width="26.13"/>
    <col customWidth="1" min="13" max="13" width="19.75"/>
    <col customWidth="1" min="14" max="26" width="10.0"/>
  </cols>
  <sheetData>
    <row r="1">
      <c r="C1" s="1" t="s">
        <v>0</v>
      </c>
    </row>
    <row r="2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>
      <c r="C3" s="2" t="s">
        <v>7</v>
      </c>
      <c r="G3" s="6" t="s">
        <v>8</v>
      </c>
      <c r="H3" s="7">
        <v>31.0</v>
      </c>
      <c r="I3" s="8">
        <v>350.0</v>
      </c>
      <c r="J3" s="9">
        <v>550.0</v>
      </c>
      <c r="K3" s="8">
        <v>500.0</v>
      </c>
      <c r="L3" s="10" t="s">
        <v>9</v>
      </c>
    </row>
    <row r="4">
      <c r="G4" s="11" t="s">
        <v>10</v>
      </c>
      <c r="H4" s="12">
        <f t="shared" ref="H4:K4" si="1">+H3/$B$7</f>
        <v>1.9375</v>
      </c>
      <c r="I4" s="12">
        <f t="shared" si="1"/>
        <v>21.875</v>
      </c>
      <c r="J4" s="12">
        <f t="shared" si="1"/>
        <v>34.375</v>
      </c>
      <c r="K4" s="13">
        <f t="shared" si="1"/>
        <v>31.25</v>
      </c>
    </row>
    <row r="5">
      <c r="G5" s="11" t="s">
        <v>11</v>
      </c>
      <c r="H5" s="12">
        <f t="shared" ref="H5:K5" si="2">+H4/$B$6</f>
        <v>0.05535714286</v>
      </c>
      <c r="I5" s="12">
        <f t="shared" si="2"/>
        <v>0.625</v>
      </c>
      <c r="J5" s="12">
        <f t="shared" si="2"/>
        <v>0.9821428571</v>
      </c>
      <c r="K5" s="13">
        <f t="shared" si="2"/>
        <v>0.8928571429</v>
      </c>
    </row>
    <row r="6">
      <c r="A6" s="14" t="s">
        <v>12</v>
      </c>
      <c r="B6" s="15">
        <v>35.0</v>
      </c>
      <c r="C6" s="16" t="s">
        <v>13</v>
      </c>
      <c r="D6" s="17"/>
      <c r="G6" s="6" t="s">
        <v>14</v>
      </c>
      <c r="H6" s="18">
        <f t="shared" ref="H6:K6" si="3">+$B$37*H3</f>
        <v>23250</v>
      </c>
      <c r="I6" s="18">
        <f t="shared" si="3"/>
        <v>262500</v>
      </c>
      <c r="J6" s="18">
        <f t="shared" si="3"/>
        <v>412500</v>
      </c>
      <c r="K6" s="19">
        <f t="shared" si="3"/>
        <v>375000</v>
      </c>
    </row>
    <row r="7">
      <c r="A7" s="20"/>
      <c r="B7" s="21">
        <v>16.0</v>
      </c>
      <c r="C7" s="22" t="s">
        <v>15</v>
      </c>
      <c r="D7" s="23"/>
      <c r="G7" s="6" t="s">
        <v>12</v>
      </c>
      <c r="H7" s="18">
        <f t="shared" ref="H7:K7" si="4">+$B$16</f>
        <v>16040</v>
      </c>
      <c r="I7" s="18">
        <f t="shared" si="4"/>
        <v>16040</v>
      </c>
      <c r="J7" s="18">
        <f t="shared" si="4"/>
        <v>16040</v>
      </c>
      <c r="K7" s="19">
        <f t="shared" si="4"/>
        <v>16040</v>
      </c>
    </row>
    <row r="8">
      <c r="A8" s="20"/>
      <c r="B8" s="24">
        <f>1*D8*B7</f>
        <v>800</v>
      </c>
      <c r="C8" s="22" t="s">
        <v>16</v>
      </c>
      <c r="D8" s="25">
        <v>50.0</v>
      </c>
      <c r="G8" s="6" t="s">
        <v>17</v>
      </c>
      <c r="H8" s="18">
        <f t="shared" ref="H8:K8" si="5">+$B$35*H3</f>
        <v>8607.522</v>
      </c>
      <c r="I8" s="18">
        <f t="shared" si="5"/>
        <v>97181.7</v>
      </c>
      <c r="J8" s="18">
        <f t="shared" si="5"/>
        <v>152714.1</v>
      </c>
      <c r="K8" s="19">
        <f t="shared" si="5"/>
        <v>138831</v>
      </c>
    </row>
    <row r="9">
      <c r="A9" s="20"/>
      <c r="B9" s="24">
        <f>4*D9*B7</f>
        <v>2240</v>
      </c>
      <c r="C9" s="22" t="s">
        <v>18</v>
      </c>
      <c r="D9" s="25">
        <v>35.0</v>
      </c>
      <c r="G9" s="6" t="s">
        <v>19</v>
      </c>
      <c r="H9" s="18">
        <f t="shared" ref="H9:K9" si="6">+H8+H7</f>
        <v>24647.522</v>
      </c>
      <c r="I9" s="18">
        <f t="shared" si="6"/>
        <v>113221.7</v>
      </c>
      <c r="J9" s="18">
        <f t="shared" si="6"/>
        <v>168754.1</v>
      </c>
      <c r="K9" s="19">
        <f t="shared" si="6"/>
        <v>154871</v>
      </c>
    </row>
    <row r="10">
      <c r="A10" s="20"/>
      <c r="B10" s="24">
        <f>(+B6-5)*D10*B7</f>
        <v>12000</v>
      </c>
      <c r="C10" s="22" t="s">
        <v>20</v>
      </c>
      <c r="D10" s="25">
        <v>25.0</v>
      </c>
      <c r="G10" s="6" t="s">
        <v>21</v>
      </c>
      <c r="H10" s="18">
        <f t="shared" ref="H10:K10" si="7">+H6-H9</f>
        <v>-1397.522</v>
      </c>
      <c r="I10" s="18">
        <f t="shared" si="7"/>
        <v>149278.3</v>
      </c>
      <c r="J10" s="18">
        <f t="shared" si="7"/>
        <v>243745.9</v>
      </c>
      <c r="K10" s="19">
        <f t="shared" si="7"/>
        <v>220129</v>
      </c>
    </row>
    <row r="11">
      <c r="A11" s="20"/>
      <c r="B11" s="24">
        <f>+SUM(B8:B10)</f>
        <v>15040</v>
      </c>
      <c r="C11" s="22" t="s">
        <v>22</v>
      </c>
      <c r="D11" s="23"/>
      <c r="G11" s="6" t="s">
        <v>23</v>
      </c>
      <c r="H11" s="26">
        <f t="shared" ref="H11:K11" si="8">+IF(H10&gt;0,H10*0.05,0)</f>
        <v>0</v>
      </c>
      <c r="I11" s="26">
        <f t="shared" si="8"/>
        <v>7463.915</v>
      </c>
      <c r="J11" s="26">
        <f t="shared" si="8"/>
        <v>12187.295</v>
      </c>
      <c r="K11" s="27">
        <f t="shared" si="8"/>
        <v>11006.45</v>
      </c>
    </row>
    <row r="12">
      <c r="A12" s="20"/>
      <c r="B12" s="28">
        <v>0.0</v>
      </c>
      <c r="C12" s="22" t="s">
        <v>24</v>
      </c>
      <c r="D12" s="23"/>
      <c r="G12" s="6" t="s">
        <v>25</v>
      </c>
      <c r="H12" s="18">
        <f t="shared" ref="H12:K12" si="9">+H10-H11</f>
        <v>-1397.522</v>
      </c>
      <c r="I12" s="18">
        <f t="shared" si="9"/>
        <v>141814.385</v>
      </c>
      <c r="J12" s="18">
        <f t="shared" si="9"/>
        <v>231558.605</v>
      </c>
      <c r="K12" s="19">
        <f t="shared" si="9"/>
        <v>209122.55</v>
      </c>
    </row>
    <row r="13">
      <c r="A13" s="20"/>
      <c r="B13" s="28">
        <v>0.0</v>
      </c>
      <c r="C13" s="22" t="s">
        <v>26</v>
      </c>
      <c r="D13" s="23"/>
      <c r="G13" s="6" t="s">
        <v>27</v>
      </c>
      <c r="H13" s="18">
        <f t="shared" ref="H13:K13" si="10">+H12/($H$18+$H$19)+$H$23</f>
        <v>730.0354</v>
      </c>
      <c r="I13" s="18">
        <f t="shared" si="10"/>
        <v>2775.919786</v>
      </c>
      <c r="J13" s="18">
        <f t="shared" si="10"/>
        <v>4057.980071</v>
      </c>
      <c r="K13" s="19">
        <f t="shared" si="10"/>
        <v>3737.465</v>
      </c>
    </row>
    <row r="14">
      <c r="A14" s="20"/>
      <c r="B14" s="29">
        <v>1000.0</v>
      </c>
      <c r="C14" s="22" t="s">
        <v>28</v>
      </c>
      <c r="D14" s="23"/>
      <c r="G14" s="6" t="s">
        <v>29</v>
      </c>
      <c r="H14" s="30">
        <f t="shared" ref="H14:K14" si="11">(H13/$H$23)-1</f>
        <v>-0.02661946667</v>
      </c>
      <c r="I14" s="30">
        <f t="shared" si="11"/>
        <v>2.701226381</v>
      </c>
      <c r="J14" s="30">
        <f t="shared" si="11"/>
        <v>4.410640095</v>
      </c>
      <c r="K14" s="31">
        <f t="shared" si="11"/>
        <v>3.983286667</v>
      </c>
      <c r="L14" s="32"/>
    </row>
    <row r="15">
      <c r="A15" s="20"/>
      <c r="B15" s="28">
        <v>0.0</v>
      </c>
      <c r="C15" s="22" t="s">
        <v>30</v>
      </c>
      <c r="D15" s="23"/>
    </row>
    <row r="16">
      <c r="A16" s="33"/>
      <c r="B16" s="34">
        <f>+SUM(B11:B15)</f>
        <v>16040</v>
      </c>
      <c r="C16" s="35" t="s">
        <v>31</v>
      </c>
      <c r="D16" s="36"/>
      <c r="G16" s="37" t="s">
        <v>32</v>
      </c>
      <c r="J16" s="32"/>
      <c r="K16" s="32"/>
      <c r="L16" s="32"/>
      <c r="M16" s="32"/>
    </row>
    <row r="17">
      <c r="G17" s="38" t="s">
        <v>8</v>
      </c>
      <c r="H17" s="39">
        <v>500.0</v>
      </c>
    </row>
    <row r="18">
      <c r="C18" s="40"/>
      <c r="D18" s="37" t="s">
        <v>33</v>
      </c>
      <c r="E18" s="40" t="s">
        <v>34</v>
      </c>
      <c r="G18" s="41" t="s">
        <v>35</v>
      </c>
      <c r="H18" s="26">
        <f>+$B$6</f>
        <v>35</v>
      </c>
    </row>
    <row r="19">
      <c r="A19" s="42" t="s">
        <v>36</v>
      </c>
      <c r="B19" s="43">
        <f t="shared" ref="B19:B20" si="12">IF(D19&gt;0.001,D19*E19,0)</f>
        <v>4500</v>
      </c>
      <c r="C19" s="44" t="s">
        <v>37</v>
      </c>
      <c r="D19" s="45">
        <v>9.0</v>
      </c>
      <c r="E19" s="46">
        <v>500.0</v>
      </c>
      <c r="F19" s="47"/>
      <c r="G19" s="41" t="s">
        <v>38</v>
      </c>
      <c r="H19" s="48">
        <v>35.0</v>
      </c>
      <c r="J19" s="49"/>
    </row>
    <row r="20">
      <c r="A20" s="50"/>
      <c r="B20" s="51">
        <f t="shared" si="12"/>
        <v>400</v>
      </c>
      <c r="C20" s="52" t="s">
        <v>39</v>
      </c>
      <c r="D20" s="53">
        <v>0.8</v>
      </c>
      <c r="E20" s="54">
        <v>500.0</v>
      </c>
      <c r="F20" s="47"/>
      <c r="G20" s="38" t="s">
        <v>40</v>
      </c>
      <c r="H20" s="18">
        <f>+K8</f>
        <v>138831</v>
      </c>
    </row>
    <row r="21" ht="15.75" customHeight="1">
      <c r="A21" s="50"/>
      <c r="B21" s="55"/>
      <c r="C21" s="52"/>
      <c r="D21" s="56"/>
      <c r="E21" s="54"/>
      <c r="F21" s="47"/>
      <c r="G21" s="41" t="s">
        <v>12</v>
      </c>
      <c r="H21" s="18">
        <f>+$B$16</f>
        <v>16040</v>
      </c>
    </row>
    <row r="22" ht="15.75" customHeight="1">
      <c r="A22" s="50"/>
      <c r="B22" s="51">
        <f t="shared" ref="B22:B25" si="13">IF(D22&gt;0.001,D22*E22,0)</f>
        <v>45000</v>
      </c>
      <c r="C22" s="52" t="s">
        <v>41</v>
      </c>
      <c r="D22" s="56">
        <v>90.0</v>
      </c>
      <c r="E22" s="54">
        <v>500.0</v>
      </c>
      <c r="F22" s="47"/>
      <c r="G22" s="41" t="s">
        <v>42</v>
      </c>
      <c r="H22" s="18">
        <f>+H21+H20</f>
        <v>154871</v>
      </c>
      <c r="K22" s="40" t="s">
        <v>43</v>
      </c>
    </row>
    <row r="23" ht="15.75" customHeight="1">
      <c r="A23" s="50"/>
      <c r="B23" s="51">
        <f t="shared" si="13"/>
        <v>60000</v>
      </c>
      <c r="C23" s="52" t="s">
        <v>44</v>
      </c>
      <c r="D23" s="56">
        <v>120.0</v>
      </c>
      <c r="E23" s="54">
        <v>500.0</v>
      </c>
      <c r="F23" s="47"/>
      <c r="G23" s="41" t="s">
        <v>45</v>
      </c>
      <c r="H23" s="57">
        <v>750.0</v>
      </c>
    </row>
    <row r="24" ht="15.75" customHeight="1">
      <c r="A24" s="50"/>
      <c r="B24" s="51">
        <f t="shared" si="13"/>
        <v>18000</v>
      </c>
      <c r="C24" s="52" t="s">
        <v>46</v>
      </c>
      <c r="D24" s="56">
        <v>36.0</v>
      </c>
      <c r="E24" s="54">
        <v>500.0</v>
      </c>
      <c r="F24" s="47"/>
    </row>
    <row r="25" ht="15.75" customHeight="1">
      <c r="A25" s="50"/>
      <c r="B25" s="51">
        <f t="shared" si="13"/>
        <v>690</v>
      </c>
      <c r="C25" s="52" t="s">
        <v>47</v>
      </c>
      <c r="D25" s="58">
        <v>1.38</v>
      </c>
      <c r="E25" s="54">
        <v>500.0</v>
      </c>
      <c r="F25" s="47"/>
      <c r="G25" s="37" t="s">
        <v>48</v>
      </c>
    </row>
    <row r="26" ht="15.75" customHeight="1">
      <c r="A26" s="50"/>
      <c r="B26" s="59">
        <f t="shared" ref="B26:B31" si="14">IF(D26&gt;0.001,D26*E26,0)</f>
        <v>1736</v>
      </c>
      <c r="C26" s="60" t="s">
        <v>49</v>
      </c>
      <c r="D26" s="61">
        <v>248.0</v>
      </c>
      <c r="E26" s="62">
        <v>7.0</v>
      </c>
      <c r="G26" s="37" t="s">
        <v>50</v>
      </c>
    </row>
    <row r="27" ht="15.75" customHeight="1">
      <c r="A27" s="50"/>
      <c r="B27" s="59">
        <f t="shared" si="14"/>
        <v>1100</v>
      </c>
      <c r="C27" s="60" t="s">
        <v>51</v>
      </c>
      <c r="D27" s="61">
        <v>1100.0</v>
      </c>
      <c r="E27" s="62">
        <v>1.0</v>
      </c>
      <c r="F27" s="47"/>
      <c r="G27" s="37" t="s">
        <v>52</v>
      </c>
    </row>
    <row r="28" ht="15.75" customHeight="1">
      <c r="A28" s="50"/>
      <c r="B28" s="59">
        <f t="shared" si="14"/>
        <v>3360</v>
      </c>
      <c r="C28" s="60" t="s">
        <v>53</v>
      </c>
      <c r="D28" s="63">
        <v>6.72</v>
      </c>
      <c r="E28" s="62">
        <v>500.0</v>
      </c>
      <c r="F28" s="47"/>
      <c r="G28" s="37" t="s">
        <v>54</v>
      </c>
    </row>
    <row r="29" ht="15.75" customHeight="1">
      <c r="A29" s="50"/>
      <c r="B29" s="59">
        <f t="shared" si="14"/>
        <v>920</v>
      </c>
      <c r="C29" s="60" t="s">
        <v>55</v>
      </c>
      <c r="D29" s="61">
        <v>920.0</v>
      </c>
      <c r="E29" s="62">
        <v>1.0</v>
      </c>
      <c r="F29" s="47"/>
      <c r="G29" s="37" t="s">
        <v>56</v>
      </c>
    </row>
    <row r="30" ht="15.75" customHeight="1">
      <c r="A30" s="50"/>
      <c r="B30" s="59">
        <f t="shared" si="14"/>
        <v>540</v>
      </c>
      <c r="C30" s="60" t="s">
        <v>57</v>
      </c>
      <c r="D30" s="61">
        <v>180.0</v>
      </c>
      <c r="E30" s="62">
        <v>3.0</v>
      </c>
      <c r="F30" s="47"/>
    </row>
    <row r="31" ht="15.75" customHeight="1">
      <c r="A31" s="50"/>
      <c r="B31" s="59">
        <f t="shared" si="14"/>
        <v>2510</v>
      </c>
      <c r="C31" s="60" t="s">
        <v>58</v>
      </c>
      <c r="D31" s="61">
        <v>2510.0</v>
      </c>
      <c r="E31" s="62">
        <v>1.0</v>
      </c>
    </row>
    <row r="32" ht="15.75" customHeight="1">
      <c r="A32" s="50"/>
      <c r="B32" s="64">
        <v>0.1</v>
      </c>
      <c r="C32" s="65" t="s">
        <v>59</v>
      </c>
      <c r="D32" s="66"/>
      <c r="E32" s="67"/>
    </row>
    <row r="33" ht="15.75" customHeight="1">
      <c r="A33" s="50"/>
      <c r="B33" s="64">
        <v>0.0</v>
      </c>
      <c r="C33" s="52" t="s">
        <v>60</v>
      </c>
      <c r="D33" s="66"/>
      <c r="E33" s="67"/>
    </row>
    <row r="34" ht="15.75" customHeight="1">
      <c r="A34" s="50"/>
      <c r="B34" s="68">
        <v>0.0</v>
      </c>
      <c r="C34" s="65" t="s">
        <v>61</v>
      </c>
      <c r="D34" s="66"/>
      <c r="E34" s="67"/>
    </row>
    <row r="35" ht="15.75" customHeight="1">
      <c r="A35" s="69"/>
      <c r="B35" s="70">
        <f>(+B19+(B37*B32)+(B33*B37)+B34+B20+B21+B22+B23+B24+B25+B26+B28+B27+B29+B30+B31)/500</f>
        <v>277.662</v>
      </c>
      <c r="C35" s="71" t="s">
        <v>36</v>
      </c>
      <c r="D35" s="72"/>
      <c r="E35" s="73"/>
    </row>
    <row r="36" ht="15.75" customHeight="1"/>
    <row r="37" ht="15.75" customHeight="1">
      <c r="A37" s="74" t="s">
        <v>62</v>
      </c>
      <c r="B37" s="75">
        <v>750.0</v>
      </c>
      <c r="C37" s="76" t="s">
        <v>63</v>
      </c>
      <c r="D37" s="77"/>
      <c r="E37" s="78"/>
    </row>
    <row r="38" ht="15.75" customHeight="1">
      <c r="B38" s="79"/>
    </row>
    <row r="39" ht="15.75" customHeight="1">
      <c r="A39" s="80" t="s">
        <v>64</v>
      </c>
      <c r="B39" s="81">
        <f>+B16</f>
        <v>16040</v>
      </c>
      <c r="C39" s="82" t="s">
        <v>12</v>
      </c>
    </row>
    <row r="40" ht="15.75" customHeight="1">
      <c r="A40" s="83" t="s">
        <v>65</v>
      </c>
      <c r="B40" s="84">
        <f>+B37-B35</f>
        <v>472.338</v>
      </c>
      <c r="C40" s="85" t="s">
        <v>66</v>
      </c>
    </row>
    <row r="41" ht="15.75" customHeight="1">
      <c r="A41" s="86"/>
      <c r="B41" s="87">
        <f>+B39/B40</f>
        <v>33.95873294</v>
      </c>
      <c r="C41" s="88" t="s">
        <v>67</v>
      </c>
    </row>
    <row r="42" ht="15.75" customHeight="1"/>
    <row r="43" ht="15.75" customHeight="1">
      <c r="A43" t="s">
        <v>68</v>
      </c>
    </row>
    <row r="44" ht="15.75" customHeight="1">
      <c r="A44" t="s">
        <v>69</v>
      </c>
    </row>
    <row r="45" ht="15.75" customHeight="1">
      <c r="A45" s="37" t="s">
        <v>70</v>
      </c>
    </row>
    <row r="46" ht="15.75" customHeight="1"/>
    <row r="47" ht="15.75" customHeight="1">
      <c r="A47" s="37" t="s">
        <v>71</v>
      </c>
    </row>
    <row r="48" ht="15.75" customHeight="1"/>
    <row r="49" ht="15.75" customHeight="1">
      <c r="A49" s="89" t="s">
        <v>72</v>
      </c>
      <c r="B49" s="90"/>
      <c r="C49" s="90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C37:E37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15.75"/>
    <col customWidth="1" min="3" max="3" width="107.75"/>
    <col customWidth="1" min="4" max="26" width="10.0"/>
  </cols>
  <sheetData>
    <row r="1">
      <c r="A1" s="91"/>
      <c r="B1" s="92" t="s">
        <v>73</v>
      </c>
      <c r="C1" s="93" t="s">
        <v>74</v>
      </c>
    </row>
    <row r="2">
      <c r="A2" s="94" t="s">
        <v>75</v>
      </c>
      <c r="B2" s="95" t="s">
        <v>76</v>
      </c>
      <c r="C2" s="96" t="s">
        <v>77</v>
      </c>
    </row>
    <row r="3">
      <c r="A3" s="97"/>
      <c r="B3" s="98" t="s">
        <v>78</v>
      </c>
      <c r="C3" s="99" t="s">
        <v>79</v>
      </c>
    </row>
    <row r="4">
      <c r="A4" s="100"/>
      <c r="B4" s="101" t="s">
        <v>80</v>
      </c>
      <c r="C4" s="102" t="s">
        <v>81</v>
      </c>
    </row>
    <row r="5">
      <c r="A5" s="94" t="s">
        <v>32</v>
      </c>
      <c r="B5" s="95" t="s">
        <v>82</v>
      </c>
      <c r="C5" s="96" t="s">
        <v>83</v>
      </c>
    </row>
    <row r="6">
      <c r="A6" s="97"/>
      <c r="B6" s="98" t="s">
        <v>84</v>
      </c>
      <c r="C6" s="99" t="s">
        <v>85</v>
      </c>
    </row>
    <row r="7">
      <c r="A7" s="100"/>
      <c r="B7" s="101" t="s">
        <v>86</v>
      </c>
      <c r="C7" s="102" t="s">
        <v>87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rintOptions/>
  <pageMargins bottom="0.75" footer="0.0" header="0.0" left="0.7" right="0.7" top="0.75"/>
  <pageSetup orientation="landscape"/>
  <drawing r:id="rId1"/>
</worksheet>
</file>