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72916dbdd823335f/Escritorio/"/>
    </mc:Choice>
  </mc:AlternateContent>
  <xr:revisionPtr revIDLastSave="9" documentId="11_5C7A9C351881ADE49DBA585836C66EA2F83988DD" xr6:coauthVersionLast="47" xr6:coauthVersionMax="47" xr10:uidLastSave="{7F368B21-AC40-40F3-AB2A-FD6435E9AE1D}"/>
  <bookViews>
    <workbookView xWindow="-108" yWindow="-108" windowWidth="23256" windowHeight="12576" xr2:uid="{00000000-000D-0000-FFFF-FFFF00000000}"/>
  </bookViews>
  <sheets>
    <sheet name="Cálculo" sheetId="1" r:id="rId1"/>
    <sheet name="Justificació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2" i="1"/>
  <c r="B31" i="1"/>
  <c r="B25" i="1"/>
  <c r="B30" i="1" l="1"/>
  <c r="B19" i="1"/>
  <c r="B27" i="1"/>
  <c r="B28" i="1"/>
  <c r="B26" i="1"/>
  <c r="B24" i="1"/>
  <c r="B23" i="1"/>
  <c r="B20" i="1"/>
  <c r="B21" i="1"/>
  <c r="B22" i="1"/>
  <c r="B8" i="1"/>
  <c r="B36" i="1" l="1"/>
  <c r="K4" i="1"/>
  <c r="K5" i="1" s="1"/>
  <c r="H18" i="1" l="1"/>
  <c r="H19" i="1" s="1"/>
  <c r="B10" i="1"/>
  <c r="B9" i="1"/>
  <c r="B11" i="1" l="1"/>
  <c r="B16" i="1" s="1"/>
  <c r="I7" i="1" l="1"/>
  <c r="B38" i="1"/>
  <c r="J7" i="1"/>
  <c r="B40" i="1"/>
  <c r="K7" i="1"/>
  <c r="H7" i="1"/>
  <c r="H21" i="1"/>
  <c r="I4" i="1" l="1"/>
  <c r="I5" i="1" s="1"/>
  <c r="J4" i="1"/>
  <c r="J5" i="1" s="1"/>
  <c r="K6" i="1"/>
  <c r="K8" i="1"/>
  <c r="K9" i="1" s="1"/>
  <c r="J8" i="1"/>
  <c r="J9" i="1" s="1"/>
  <c r="I6" i="1"/>
  <c r="I8" i="1"/>
  <c r="I9" i="1" s="1"/>
  <c r="I10" i="1" l="1"/>
  <c r="K10" i="1"/>
  <c r="J6" i="1"/>
  <c r="J10" i="1" s="1"/>
  <c r="B41" i="1"/>
  <c r="B42" i="1" s="1"/>
  <c r="H3" i="1" s="1"/>
  <c r="H4" i="1" l="1"/>
  <c r="H5" i="1" s="1"/>
  <c r="H8" i="1"/>
  <c r="H17" i="1"/>
  <c r="H6" i="1"/>
  <c r="K11" i="1"/>
  <c r="K12" i="1" s="1"/>
  <c r="J11" i="1"/>
  <c r="J12" i="1" s="1"/>
  <c r="I11" i="1"/>
  <c r="I12" i="1" s="1"/>
  <c r="H20" i="1" l="1"/>
  <c r="H22" i="1" s="1"/>
  <c r="H33" i="1" s="1"/>
  <c r="J13" i="1" s="1"/>
  <c r="J14" i="1" s="1"/>
  <c r="H9" i="1"/>
  <c r="H10" i="1" s="1"/>
  <c r="H11" i="1" l="1"/>
  <c r="H12" i="1" s="1"/>
  <c r="H13" i="1" s="1"/>
  <c r="H14" i="1" s="1"/>
  <c r="I13" i="1"/>
  <c r="I14" i="1" s="1"/>
  <c r="K13" i="1"/>
  <c r="K14" i="1" s="1"/>
</calcChain>
</file>

<file path=xl/sharedStrings.xml><?xml version="1.0" encoding="utf-8"?>
<sst xmlns="http://schemas.openxmlformats.org/spreadsheetml/2006/main" count="94" uniqueCount="89">
  <si>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</si>
  <si>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</si>
  <si>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</si>
  <si>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</si>
  <si>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</si>
  <si>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</si>
  <si>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</si>
  <si>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</si>
  <si>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</si>
  <si>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</si>
  <si>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</si>
  <si>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</si>
  <si>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</si>
  <si>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</si>
  <si>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</si>
  <si>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</si>
  <si>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</si>
  <si>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</si>
  <si>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</si>
  <si>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</si>
  <si>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</si>
  <si>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</si>
  <si>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</si>
  <si>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</si>
  <si>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</si>
  <si>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</si>
  <si>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</si>
  <si>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</si>
  <si>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Rentabilidad Proyectada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</si>
  <si>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</si>
  <si>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</si>
  <si>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</si>
  <si>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</si>
  <si>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</si>
  <si>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</si>
  <si>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</si>
  <si>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</si>
  <si>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</si>
  <si>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</si>
  <si>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</si>
  <si>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</si>
  <si>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</si>
  <si>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</si>
  <si>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</si>
  <si>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</si>
  <si>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</si>
  <si>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</si>
  <si>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</si>
  <si>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</si>
  <si>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</si>
  <si>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</si>
  <si>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</si>
  <si>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</si>
  <si>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</si>
  <si>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</si>
  <si>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</si>
  <si>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</si>
  <si>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</si>
  <si>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</si>
  <si>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</si>
  <si>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</si>
  <si>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</si>
  <si>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</si>
  <si>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</si>
  <si>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</si>
  <si>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Otros (impresiones, premios, merchandising)</t>
  </si>
  <si>
    <t>Insumo 1: bomba p/hidroponia (costos de este insumo por unidad producida)</t>
  </si>
  <si>
    <t>Insumo 2: maceta rejilla p/hidroponia (costos de este insumo por unidad producida)</t>
  </si>
  <si>
    <t>Insumo 4: bandeja p/huerta  (costos de este insumo por unidad producida)</t>
  </si>
  <si>
    <t>Insumo 3: nutrientes + medidor ph (costos de este insumo por unidad producida)</t>
  </si>
  <si>
    <t>Herramientas (sierra, taladro, banco o mesa p/trabajo, otras) valor estimado $32000 donado por la institución escolar</t>
  </si>
  <si>
    <t>Costos asociados a la cobranza de venta unitaria (UALÁ)</t>
  </si>
  <si>
    <t>Costos asociados a distribución y entrega unitaria (retiro en local)</t>
  </si>
  <si>
    <t>Insumo 6: Tapa caño pvc 100 mm</t>
  </si>
  <si>
    <t>Insumo 5: caño 100'' pvc</t>
  </si>
  <si>
    <t xml:space="preserve">Insumo 7: Flexible pvc 40 cm </t>
  </si>
  <si>
    <t>Insumo 10: manual de instrucción</t>
  </si>
  <si>
    <t>Insumo 11: kit de semilla</t>
  </si>
  <si>
    <t xml:space="preserve">Insumo 13: pintura </t>
  </si>
  <si>
    <t>Insumo 14: tornillos y bulones</t>
  </si>
  <si>
    <t>Insumo 15: embalaje: bolsas, carton corrugado, film</t>
  </si>
  <si>
    <t xml:space="preserve">Insumo 12: estructura soporte madera x 3 metros </t>
  </si>
  <si>
    <t>Porque es un producto nuevo para la región, posee muchas ventajas competitivos.</t>
  </si>
  <si>
    <t>A travez de un diagrama de Gant nos distribuiremos las horas necesarias para cumplir en tiempo y forma con la producción y la entrega.</t>
  </si>
  <si>
    <t>Son las politicas empresariales en cuanto a las metas de producción y ventas proyectadas.</t>
  </si>
  <si>
    <r>
      <t xml:space="preserve">Insumo 8: manguera cristal p/hidroponia </t>
    </r>
    <r>
      <rPr>
        <i/>
        <sz val="11"/>
        <rFont val="Calibri"/>
        <family val="2"/>
        <scheme val="minor"/>
      </rPr>
      <t>por metro</t>
    </r>
  </si>
  <si>
    <t>Mediante promociones, campañas publicitarias, redes sociales.</t>
  </si>
  <si>
    <t>Es el resultado obtenido a partir de la estructura de costos fijos y variables.</t>
  </si>
  <si>
    <t>Despúes de la rueda de capitalización, Módulo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</si>
</sst>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164" fontId="0" fillId="4" borderId="3" xfId="1" applyFont="1" applyFill="1" applyBorder="1" applyProtection="1">
      <protection locked="0"/>
    </xf>
    <xf numFmtId="164" fontId="0" fillId="4" borderId="0" xfId="1" applyFont="1" applyFill="1" applyBorder="1" applyProtection="1">
      <protection locked="0"/>
    </xf>
    <xf numFmtId="0" fontId="0" fillId="0" borderId="0" xfId="0" applyFill="1"/>
    <xf numFmtId="165" fontId="0" fillId="3" borderId="6" xfId="1" applyNumberFormat="1" applyFont="1" applyFill="1" applyBorder="1" applyProtection="1">
      <protection locked="0"/>
    </xf>
    <xf numFmtId="0" fontId="0" fillId="3" borderId="0" xfId="0" applyFill="1" applyAlignment="1">
      <alignment wrapText="1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Fill="1"/>
    <xf numFmtId="0" fontId="5" fillId="6" borderId="0" xfId="0" applyFont="1" applyFill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zoomScaleNormal="100" workbookViewId="0">
      <selection activeCell="K16" sqref="K16"/>
    </sheetView>
  </sheetViews>
  <sheetFormatPr baseColWidth="10" defaultColWidth="11.44140625" defaultRowHeight="14.4" x14ac:dyDescent="0.3"/>
  <cols>
    <col min="1" max="1" width="20.109375" bestFit="1" customWidth="1"/>
    <col min="2" max="2" width="15.109375" customWidth="1"/>
    <col min="3" max="3" width="75" customWidth="1"/>
    <col min="4" max="4" width="16.109375" bestFit="1" customWidth="1"/>
    <col min="5" max="5" width="28.6640625" bestFit="1" customWidth="1"/>
    <col min="7" max="7" width="25" customWidth="1"/>
    <col min="8" max="8" width="11.6640625" bestFit="1" customWidth="1"/>
    <col min="9" max="9" width="17.109375" bestFit="1" customWidth="1"/>
    <col min="10" max="10" width="17.33203125" bestFit="1" customWidth="1"/>
    <col min="11" max="11" width="18.6640625" bestFit="1" customWidth="1"/>
    <col min="12" max="12" width="29.88671875" bestFit="1" customWidth="1"/>
    <col min="13" max="13" width="22.5546875" bestFit="1" customWidth="1"/>
  </cols>
  <sheetData>
    <row r="1" spans="1:13" ht="21" x14ac:dyDescent="0.4">
      <c r="C1" s="1" t="s">
        <v>0</v>
      </c>
    </row>
    <row r="2" spans="1:13" x14ac:dyDescent="0.3">
      <c r="C2" s="2" t="s">
        <v>1</v>
      </c>
      <c r="G2" s="52" t="s">
        <v>2</v>
      </c>
      <c r="H2" s="3" t="s">
        <v>3</v>
      </c>
      <c r="I2" s="3" t="s">
        <v>4</v>
      </c>
      <c r="J2" s="3" t="s">
        <v>5</v>
      </c>
      <c r="K2" s="45" t="s">
        <v>6</v>
      </c>
    </row>
    <row r="3" spans="1:13" x14ac:dyDescent="0.3">
      <c r="C3" s="2" t="s">
        <v>7</v>
      </c>
      <c r="G3" s="8" t="s">
        <v>8</v>
      </c>
      <c r="H3" s="13">
        <f>+B42</f>
        <v>0.82781587234638554</v>
      </c>
      <c r="I3" s="51">
        <v>1</v>
      </c>
      <c r="J3" s="51">
        <v>5</v>
      </c>
      <c r="K3" s="51">
        <v>3</v>
      </c>
      <c r="L3" s="59" t="s">
        <v>9</v>
      </c>
    </row>
    <row r="4" spans="1:13" x14ac:dyDescent="0.3">
      <c r="G4" s="19" t="s">
        <v>10</v>
      </c>
      <c r="H4" s="20">
        <f>+H3/$B$7</f>
        <v>5.1738492021649096E-2</v>
      </c>
      <c r="I4" s="20">
        <f>+I3/$B$7</f>
        <v>6.25E-2</v>
      </c>
      <c r="J4" s="20">
        <f>+J3/$B$7</f>
        <v>0.3125</v>
      </c>
      <c r="K4" s="49">
        <f>+K3/$B$7</f>
        <v>0.1875</v>
      </c>
    </row>
    <row r="5" spans="1:13" x14ac:dyDescent="0.3">
      <c r="C5" s="83"/>
      <c r="G5" s="19" t="s">
        <v>11</v>
      </c>
      <c r="H5" s="20">
        <f t="shared" ref="H5:J5" si="0">+H4/$B$6</f>
        <v>3.6956065729749354E-3</v>
      </c>
      <c r="I5" s="20">
        <f t="shared" si="0"/>
        <v>4.464285714285714E-3</v>
      </c>
      <c r="J5" s="20">
        <f t="shared" si="0"/>
        <v>2.2321428571428572E-2</v>
      </c>
      <c r="K5" s="49">
        <f t="shared" ref="K5" si="1">+K4/$B$6</f>
        <v>1.3392857142857142E-2</v>
      </c>
    </row>
    <row r="6" spans="1:13" x14ac:dyDescent="0.3">
      <c r="A6" s="4" t="s">
        <v>12</v>
      </c>
      <c r="B6" s="5">
        <v>14</v>
      </c>
      <c r="C6" s="6" t="s">
        <v>13</v>
      </c>
      <c r="D6" s="7"/>
      <c r="G6" s="8" t="s">
        <v>14</v>
      </c>
      <c r="H6" s="16">
        <f>+$B$38*H3</f>
        <v>14943.860439057167</v>
      </c>
      <c r="I6" s="16">
        <f>+$B$38*I3</f>
        <v>18052.155000000002</v>
      </c>
      <c r="J6" s="16">
        <f>+$B$38*J3</f>
        <v>90260.775000000009</v>
      </c>
      <c r="K6" s="47">
        <f>+$B$38*K3</f>
        <v>54156.465000000011</v>
      </c>
    </row>
    <row r="7" spans="1:13" x14ac:dyDescent="0.3">
      <c r="A7" s="9"/>
      <c r="B7" s="10">
        <v>16</v>
      </c>
      <c r="C7" s="6" t="s">
        <v>15</v>
      </c>
      <c r="D7" s="12"/>
      <c r="G7" s="8" t="s">
        <v>12</v>
      </c>
      <c r="H7" s="15">
        <f t="shared" ref="H7:K7" si="2">+$B$16</f>
        <v>7890</v>
      </c>
      <c r="I7" s="15">
        <f t="shared" si="2"/>
        <v>7890</v>
      </c>
      <c r="J7" s="15">
        <f t="shared" si="2"/>
        <v>7890</v>
      </c>
      <c r="K7" s="46">
        <f t="shared" si="2"/>
        <v>7890</v>
      </c>
    </row>
    <row r="8" spans="1:13" x14ac:dyDescent="0.3">
      <c r="A8" s="9"/>
      <c r="B8" s="14">
        <f>1*D8*B7</f>
        <v>800</v>
      </c>
      <c r="C8" s="11" t="s">
        <v>16</v>
      </c>
      <c r="D8" s="72">
        <v>50</v>
      </c>
      <c r="G8" s="8" t="s">
        <v>17</v>
      </c>
      <c r="H8" s="16">
        <f>+$B$36*H3</f>
        <v>7053.8604390571682</v>
      </c>
      <c r="I8" s="16">
        <f>+$B$36*I3</f>
        <v>8521.0499999999993</v>
      </c>
      <c r="J8" s="16">
        <f>+$B$36*J3</f>
        <v>42605.25</v>
      </c>
      <c r="K8" s="47">
        <f>+$B$36*K3</f>
        <v>25563.149999999998</v>
      </c>
    </row>
    <row r="9" spans="1:13" x14ac:dyDescent="0.3">
      <c r="A9" s="9"/>
      <c r="B9" s="14">
        <f>4*D9*B7</f>
        <v>2240</v>
      </c>
      <c r="C9" s="11" t="s">
        <v>18</v>
      </c>
      <c r="D9" s="72">
        <v>35</v>
      </c>
      <c r="G9" s="8" t="s">
        <v>19</v>
      </c>
      <c r="H9" s="15">
        <f t="shared" ref="H9:J9" si="3">+H8+H7</f>
        <v>14943.860439057167</v>
      </c>
      <c r="I9" s="15">
        <f t="shared" si="3"/>
        <v>16411.05</v>
      </c>
      <c r="J9" s="15">
        <f t="shared" si="3"/>
        <v>50495.25</v>
      </c>
      <c r="K9" s="46">
        <f t="shared" ref="K9" si="4">+K8+K7</f>
        <v>33453.149999999994</v>
      </c>
    </row>
    <row r="10" spans="1:13" x14ac:dyDescent="0.3">
      <c r="A10" s="9"/>
      <c r="B10" s="14">
        <f>(+B6-5)*D10*B7</f>
        <v>3600</v>
      </c>
      <c r="C10" s="11" t="s">
        <v>20</v>
      </c>
      <c r="D10" s="72">
        <v>25</v>
      </c>
      <c r="G10" s="8" t="s">
        <v>21</v>
      </c>
      <c r="H10" s="15">
        <f>+H6-H9</f>
        <v>0</v>
      </c>
      <c r="I10" s="15">
        <f>+I6-I9</f>
        <v>1641.1050000000032</v>
      </c>
      <c r="J10" s="15">
        <f>+J6-J9</f>
        <v>39765.525000000009</v>
      </c>
      <c r="K10" s="46">
        <f>+K6-K9</f>
        <v>20703.315000000017</v>
      </c>
    </row>
    <row r="11" spans="1:13" x14ac:dyDescent="0.3">
      <c r="A11" s="9"/>
      <c r="B11" s="14">
        <f>+SUM(B8:B10)</f>
        <v>6640</v>
      </c>
      <c r="C11" s="11" t="s">
        <v>22</v>
      </c>
      <c r="D11" s="12"/>
      <c r="G11" s="8" t="s">
        <v>23</v>
      </c>
      <c r="H11" s="18">
        <f t="shared" ref="H11:J11" si="5">+IF(H10&gt;0,H10*0.05,0)</f>
        <v>0</v>
      </c>
      <c r="I11" s="18">
        <f t="shared" si="5"/>
        <v>82.055250000000171</v>
      </c>
      <c r="J11" s="18">
        <f t="shared" si="5"/>
        <v>1988.2762500000006</v>
      </c>
      <c r="K11" s="48">
        <f t="shared" ref="K11" si="6">+IF(K10&gt;0,K10*0.05,0)</f>
        <v>1035.1657500000008</v>
      </c>
    </row>
    <row r="12" spans="1:13" x14ac:dyDescent="0.3">
      <c r="A12" s="9"/>
      <c r="B12" s="17">
        <v>400</v>
      </c>
      <c r="C12" s="11" t="s">
        <v>24</v>
      </c>
      <c r="D12" s="12"/>
      <c r="G12" s="8" t="s">
        <v>25</v>
      </c>
      <c r="H12" s="15">
        <f t="shared" ref="H12:J12" si="7">+H10-H11</f>
        <v>0</v>
      </c>
      <c r="I12" s="15">
        <f t="shared" si="7"/>
        <v>1559.0497500000031</v>
      </c>
      <c r="J12" s="15">
        <f t="shared" si="7"/>
        <v>37777.248750000006</v>
      </c>
      <c r="K12" s="46">
        <f t="shared" ref="K12" si="8">+K10-K11</f>
        <v>19668.149250000017</v>
      </c>
    </row>
    <row r="13" spans="1:13" x14ac:dyDescent="0.3">
      <c r="A13" s="9"/>
      <c r="B13" s="17">
        <v>350</v>
      </c>
      <c r="C13" s="11" t="s">
        <v>26</v>
      </c>
      <c r="D13" s="12"/>
      <c r="G13" s="8" t="s">
        <v>27</v>
      </c>
      <c r="H13" s="15">
        <f>+H12/($H$18+$H$19)+$H$33</f>
        <v>533.70930139489883</v>
      </c>
      <c r="I13" s="15">
        <f>+I12/($H$18+$H$19)+$H$33</f>
        <v>589.38964960918463</v>
      </c>
      <c r="J13" s="15">
        <f>+J12/($H$18+$H$19)+$H$33</f>
        <v>1882.8967567520419</v>
      </c>
      <c r="K13" s="46">
        <f>+K12/($H$18+$H$19)+$H$33</f>
        <v>1236.1432031806137</v>
      </c>
    </row>
    <row r="14" spans="1:13" ht="28.8" x14ac:dyDescent="0.3">
      <c r="A14" s="9"/>
      <c r="B14" s="17">
        <v>0</v>
      </c>
      <c r="C14" s="73" t="s">
        <v>70</v>
      </c>
      <c r="D14" s="12"/>
      <c r="G14" s="8" t="s">
        <v>28</v>
      </c>
      <c r="H14" s="26">
        <f>(H13/$H$33)-1</f>
        <v>0</v>
      </c>
      <c r="I14" s="26">
        <f>(I13/$H$33)-1</f>
        <v>0.1043271085378501</v>
      </c>
      <c r="J14" s="26">
        <f>(J13/$H$33)-1</f>
        <v>2.5279444293567983</v>
      </c>
      <c r="K14" s="50">
        <f>(K13/$H$33)-1</f>
        <v>1.316135768947325</v>
      </c>
      <c r="L14" s="27"/>
    </row>
    <row r="15" spans="1:13" x14ac:dyDescent="0.3">
      <c r="A15" s="9"/>
      <c r="B15" s="17">
        <v>500</v>
      </c>
      <c r="C15" s="71" t="s">
        <v>65</v>
      </c>
      <c r="D15" s="12"/>
    </row>
    <row r="16" spans="1:13" x14ac:dyDescent="0.3">
      <c r="A16" s="21"/>
      <c r="B16" s="22">
        <f>+SUM(B11:B15)</f>
        <v>7890</v>
      </c>
      <c r="C16" s="23" t="s">
        <v>29</v>
      </c>
      <c r="D16" s="24"/>
      <c r="G16" t="s">
        <v>30</v>
      </c>
      <c r="J16" s="27"/>
      <c r="K16" s="27"/>
      <c r="L16" s="27"/>
      <c r="M16" s="27"/>
    </row>
    <row r="17" spans="1:8" x14ac:dyDescent="0.3">
      <c r="G17" s="31" t="s">
        <v>31</v>
      </c>
      <c r="H17" s="32">
        <f>+H3</f>
        <v>0.82781587234638554</v>
      </c>
    </row>
    <row r="18" spans="1:8" x14ac:dyDescent="0.3">
      <c r="D18" t="s">
        <v>32</v>
      </c>
      <c r="E18" t="s">
        <v>33</v>
      </c>
      <c r="G18" s="31" t="s">
        <v>34</v>
      </c>
      <c r="H18" s="18">
        <f>+$B$6</f>
        <v>14</v>
      </c>
    </row>
    <row r="19" spans="1:8" x14ac:dyDescent="0.3">
      <c r="A19" s="25" t="s">
        <v>35</v>
      </c>
      <c r="B19" s="67">
        <f>D19*E19</f>
        <v>1000</v>
      </c>
      <c r="C19" s="60" t="s">
        <v>66</v>
      </c>
      <c r="D19" s="69">
        <v>1000</v>
      </c>
      <c r="E19" s="64">
        <v>1</v>
      </c>
      <c r="G19" s="31" t="s">
        <v>36</v>
      </c>
      <c r="H19" s="18">
        <f>+H18</f>
        <v>14</v>
      </c>
    </row>
    <row r="20" spans="1:8" x14ac:dyDescent="0.3">
      <c r="A20" s="28"/>
      <c r="B20" s="66">
        <f>IF(D20&gt;0.001,D20*E20,0)</f>
        <v>225</v>
      </c>
      <c r="C20" s="60" t="s">
        <v>67</v>
      </c>
      <c r="D20" s="70">
        <v>15</v>
      </c>
      <c r="E20" s="65">
        <v>15</v>
      </c>
      <c r="G20" s="31" t="s">
        <v>37</v>
      </c>
      <c r="H20" s="15">
        <f>+H8</f>
        <v>7053.8604390571682</v>
      </c>
    </row>
    <row r="21" spans="1:8" x14ac:dyDescent="0.3">
      <c r="A21" s="28"/>
      <c r="B21" s="66">
        <f>IF(D21&gt;0.001,D21*E21,0)</f>
        <v>400</v>
      </c>
      <c r="C21" s="60" t="s">
        <v>69</v>
      </c>
      <c r="D21" s="70">
        <v>400</v>
      </c>
      <c r="E21" s="65">
        <v>1</v>
      </c>
      <c r="G21" s="31" t="s">
        <v>12</v>
      </c>
      <c r="H21" s="15">
        <f>+$B$16</f>
        <v>7890</v>
      </c>
    </row>
    <row r="22" spans="1:8" x14ac:dyDescent="0.3">
      <c r="A22" s="28"/>
      <c r="B22" s="66">
        <f>IF(D22&gt;0.001,D22*E22,0)</f>
        <v>200</v>
      </c>
      <c r="C22" s="60" t="s">
        <v>68</v>
      </c>
      <c r="D22" s="70">
        <v>200</v>
      </c>
      <c r="E22" s="65">
        <v>1</v>
      </c>
      <c r="G22" s="31" t="s">
        <v>38</v>
      </c>
      <c r="H22" s="15">
        <f>+H21+H20</f>
        <v>14943.860439057167</v>
      </c>
    </row>
    <row r="23" spans="1:8" x14ac:dyDescent="0.3">
      <c r="A23" s="28"/>
      <c r="B23" s="66">
        <f t="shared" ref="B23:B29" si="9">E23*D23</f>
        <v>1460</v>
      </c>
      <c r="C23" s="60" t="s">
        <v>74</v>
      </c>
      <c r="D23" s="70">
        <v>1460</v>
      </c>
      <c r="E23" s="65">
        <v>1</v>
      </c>
      <c r="G23" s="31"/>
      <c r="H23" s="15"/>
    </row>
    <row r="24" spans="1:8" x14ac:dyDescent="0.3">
      <c r="A24" s="28"/>
      <c r="B24" s="66">
        <f t="shared" si="9"/>
        <v>880</v>
      </c>
      <c r="C24" s="60" t="s">
        <v>73</v>
      </c>
      <c r="D24" s="70">
        <v>110</v>
      </c>
      <c r="E24" s="65">
        <v>8</v>
      </c>
      <c r="G24" s="31"/>
      <c r="H24" s="15"/>
    </row>
    <row r="25" spans="1:8" x14ac:dyDescent="0.3">
      <c r="A25" s="28"/>
      <c r="B25" s="66">
        <f t="shared" si="9"/>
        <v>900</v>
      </c>
      <c r="C25" s="60" t="s">
        <v>75</v>
      </c>
      <c r="D25" s="70">
        <v>300</v>
      </c>
      <c r="E25" s="65">
        <v>3</v>
      </c>
      <c r="G25" s="31"/>
      <c r="H25" s="15"/>
    </row>
    <row r="26" spans="1:8" x14ac:dyDescent="0.3">
      <c r="A26" s="28"/>
      <c r="B26" s="66">
        <f t="shared" si="9"/>
        <v>236</v>
      </c>
      <c r="C26" s="84" t="s">
        <v>85</v>
      </c>
      <c r="D26" s="70">
        <v>59</v>
      </c>
      <c r="E26" s="65">
        <v>4</v>
      </c>
      <c r="G26" s="31"/>
      <c r="H26" s="15"/>
    </row>
    <row r="27" spans="1:8" x14ac:dyDescent="0.3">
      <c r="A27" s="28"/>
      <c r="B27" s="66">
        <f t="shared" si="9"/>
        <v>50</v>
      </c>
      <c r="C27" s="60" t="s">
        <v>76</v>
      </c>
      <c r="D27" s="70">
        <v>50</v>
      </c>
      <c r="E27" s="65">
        <v>1</v>
      </c>
      <c r="G27" s="31"/>
      <c r="H27" s="15"/>
    </row>
    <row r="28" spans="1:8" x14ac:dyDescent="0.3">
      <c r="A28" s="28"/>
      <c r="B28" s="66">
        <f t="shared" si="9"/>
        <v>200</v>
      </c>
      <c r="C28" s="60" t="s">
        <v>77</v>
      </c>
      <c r="D28" s="70">
        <v>200</v>
      </c>
      <c r="E28" s="65">
        <v>1</v>
      </c>
      <c r="G28" s="31"/>
      <c r="H28" s="15"/>
    </row>
    <row r="29" spans="1:8" x14ac:dyDescent="0.3">
      <c r="A29" s="28"/>
      <c r="B29" s="66">
        <f t="shared" si="9"/>
        <v>1050</v>
      </c>
      <c r="C29" s="60" t="s">
        <v>81</v>
      </c>
      <c r="D29" s="70">
        <v>350</v>
      </c>
      <c r="E29" s="65">
        <v>3</v>
      </c>
      <c r="G29" s="31"/>
      <c r="H29" s="15"/>
    </row>
    <row r="30" spans="1:8" x14ac:dyDescent="0.3">
      <c r="A30" s="28"/>
      <c r="B30" s="66">
        <f>D30*E30</f>
        <v>800</v>
      </c>
      <c r="C30" s="60" t="s">
        <v>78</v>
      </c>
      <c r="D30" s="70">
        <v>800</v>
      </c>
      <c r="E30" s="65">
        <v>1</v>
      </c>
      <c r="G30" s="31"/>
      <c r="H30" s="15"/>
    </row>
    <row r="31" spans="1:8" x14ac:dyDescent="0.3">
      <c r="A31" s="28"/>
      <c r="B31" s="66">
        <f>D31*E31</f>
        <v>520</v>
      </c>
      <c r="C31" s="60" t="s">
        <v>79</v>
      </c>
      <c r="D31" s="70">
        <v>13</v>
      </c>
      <c r="E31" s="65">
        <v>40</v>
      </c>
      <c r="G31" s="31"/>
      <c r="H31" s="15"/>
    </row>
    <row r="32" spans="1:8" x14ac:dyDescent="0.3">
      <c r="A32" s="28"/>
      <c r="B32" s="66">
        <f>D32*E32</f>
        <v>600</v>
      </c>
      <c r="C32" s="60" t="s">
        <v>80</v>
      </c>
      <c r="D32" s="70">
        <v>600</v>
      </c>
      <c r="E32" s="65">
        <v>1</v>
      </c>
      <c r="G32" s="31"/>
      <c r="H32" s="15"/>
    </row>
    <row r="33" spans="1:8" x14ac:dyDescent="0.3">
      <c r="A33" s="28"/>
      <c r="B33" s="29">
        <v>0.05</v>
      </c>
      <c r="C33" s="60" t="s">
        <v>39</v>
      </c>
      <c r="D33" s="60"/>
      <c r="E33" s="30"/>
      <c r="G33" s="31" t="s">
        <v>40</v>
      </c>
      <c r="H33" s="16">
        <f>+H22/(H19+H18)</f>
        <v>533.70930139489883</v>
      </c>
    </row>
    <row r="34" spans="1:8" x14ac:dyDescent="0.3">
      <c r="A34" s="28"/>
      <c r="B34" s="29">
        <v>0</v>
      </c>
      <c r="C34" s="60" t="s">
        <v>71</v>
      </c>
      <c r="D34" s="60"/>
      <c r="E34" s="30"/>
    </row>
    <row r="35" spans="1:8" x14ac:dyDescent="0.3">
      <c r="A35" s="28"/>
      <c r="B35" s="17">
        <v>0</v>
      </c>
      <c r="C35" s="60" t="s">
        <v>72</v>
      </c>
      <c r="D35" s="60"/>
      <c r="E35" s="30"/>
      <c r="G35" t="s">
        <v>41</v>
      </c>
    </row>
    <row r="36" spans="1:8" x14ac:dyDescent="0.3">
      <c r="A36" s="33"/>
      <c r="B36" s="34">
        <f>SUM(B19:B35)</f>
        <v>8521.0499999999993</v>
      </c>
      <c r="C36" s="61" t="s">
        <v>35</v>
      </c>
      <c r="D36" s="62"/>
      <c r="E36" s="63"/>
      <c r="G36" t="s">
        <v>42</v>
      </c>
    </row>
    <row r="37" spans="1:8" x14ac:dyDescent="0.3">
      <c r="G37" t="s">
        <v>43</v>
      </c>
    </row>
    <row r="38" spans="1:8" x14ac:dyDescent="0.3">
      <c r="A38" s="35" t="s">
        <v>44</v>
      </c>
      <c r="B38" s="36">
        <f>+(B36+B16)*1.1</f>
        <v>18052.155000000002</v>
      </c>
      <c r="C38" s="74" t="s">
        <v>45</v>
      </c>
      <c r="D38" s="75"/>
      <c r="E38" s="76"/>
      <c r="G38" t="s">
        <v>46</v>
      </c>
    </row>
    <row r="39" spans="1:8" x14ac:dyDescent="0.3">
      <c r="G39" t="s">
        <v>47</v>
      </c>
    </row>
    <row r="40" spans="1:8" x14ac:dyDescent="0.3">
      <c r="A40" s="37" t="s">
        <v>48</v>
      </c>
      <c r="B40" s="38">
        <f>+B16</f>
        <v>7890</v>
      </c>
      <c r="C40" s="39" t="s">
        <v>12</v>
      </c>
    </row>
    <row r="41" spans="1:8" x14ac:dyDescent="0.3">
      <c r="A41" s="40" t="s">
        <v>49</v>
      </c>
      <c r="B41" s="41">
        <f>+B38-B36</f>
        <v>9531.1050000000032</v>
      </c>
      <c r="C41" s="42" t="s">
        <v>50</v>
      </c>
    </row>
    <row r="42" spans="1:8" x14ac:dyDescent="0.3">
      <c r="A42" s="43"/>
      <c r="B42" s="68">
        <f>+B40/B41</f>
        <v>0.82781587234638554</v>
      </c>
      <c r="C42" s="44" t="s">
        <v>51</v>
      </c>
    </row>
    <row r="44" spans="1:8" x14ac:dyDescent="0.3">
      <c r="A44" t="s">
        <v>52</v>
      </c>
    </row>
    <row r="45" spans="1:8" x14ac:dyDescent="0.3">
      <c r="A45" t="s">
        <v>53</v>
      </c>
    </row>
    <row r="46" spans="1:8" x14ac:dyDescent="0.3">
      <c r="A46" t="s">
        <v>54</v>
      </c>
    </row>
    <row r="48" spans="1:8" x14ac:dyDescent="0.3">
      <c r="A48" t="s">
        <v>55</v>
      </c>
    </row>
  </sheetData>
  <mergeCells count="1">
    <mergeCell ref="C38:E3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4" sqref="C4"/>
    </sheetView>
  </sheetViews>
  <sheetFormatPr baseColWidth="10" defaultColWidth="11.44140625" defaultRowHeight="14.4" x14ac:dyDescent="0.3"/>
  <cols>
    <col min="2" max="2" width="18" customWidth="1"/>
    <col min="3" max="3" width="123.109375" customWidth="1"/>
  </cols>
  <sheetData>
    <row r="1" spans="1:3" x14ac:dyDescent="0.3">
      <c r="A1" s="58"/>
      <c r="B1" s="56" t="s">
        <v>56</v>
      </c>
      <c r="C1" s="57" t="s">
        <v>57</v>
      </c>
    </row>
    <row r="2" spans="1:3" ht="43.2" x14ac:dyDescent="0.3">
      <c r="A2" s="77" t="s">
        <v>58</v>
      </c>
      <c r="B2" s="53" t="s">
        <v>59</v>
      </c>
      <c r="C2" s="80" t="s">
        <v>82</v>
      </c>
    </row>
    <row r="3" spans="1:3" ht="43.2" x14ac:dyDescent="0.3">
      <c r="A3" s="78"/>
      <c r="B3" s="55" t="s">
        <v>60</v>
      </c>
      <c r="C3" s="81" t="s">
        <v>86</v>
      </c>
    </row>
    <row r="4" spans="1:3" ht="72" x14ac:dyDescent="0.3">
      <c r="A4" s="79"/>
      <c r="B4" s="54" t="s">
        <v>61</v>
      </c>
      <c r="C4" s="82" t="s">
        <v>83</v>
      </c>
    </row>
    <row r="5" spans="1:3" ht="28.8" x14ac:dyDescent="0.3">
      <c r="A5" s="77" t="s">
        <v>30</v>
      </c>
      <c r="B5" s="53" t="s">
        <v>62</v>
      </c>
      <c r="C5" s="80" t="s">
        <v>87</v>
      </c>
    </row>
    <row r="6" spans="1:3" ht="43.2" x14ac:dyDescent="0.3">
      <c r="A6" s="78"/>
      <c r="B6" s="55" t="s">
        <v>63</v>
      </c>
      <c r="C6" s="81" t="s">
        <v>84</v>
      </c>
    </row>
    <row r="7" spans="1:3" ht="43.2" x14ac:dyDescent="0.3">
      <c r="A7" s="79"/>
      <c r="B7" s="54" t="s">
        <v>64</v>
      </c>
      <c r="C7" s="82" t="s">
        <v>88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Eugenia Fritz</cp:lastModifiedBy>
  <cp:revision/>
  <dcterms:created xsi:type="dcterms:W3CDTF">2021-01-12T19:33:14Z</dcterms:created>
  <dcterms:modified xsi:type="dcterms:W3CDTF">2021-06-17T21:19:22Z</dcterms:modified>
  <cp:category/>
  <cp:contentStatus/>
</cp:coreProperties>
</file>