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6to_1ra_4ta\"/>
    </mc:Choice>
  </mc:AlternateContent>
  <bookViews>
    <workbookView xWindow="0" yWindow="0" windowWidth="16815" windowHeight="7455" activeTab="1"/>
  </bookViews>
  <sheets>
    <sheet name="Cálculo" sheetId="1" r:id="rId1"/>
    <sheet name="Justificació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l="1"/>
  <c r="H12" i="1" s="1"/>
  <c r="H13" i="1" s="1"/>
  <c r="H14" i="1" s="1"/>
  <c r="I11" i="1"/>
  <c r="I12" i="1" s="1"/>
  <c r="I13" i="1" s="1"/>
  <c r="I14" i="1" s="1"/>
</calcChain>
</file>

<file path=xl/sharedStrings.xml><?xml version="1.0" encoding="utf-8"?>
<sst xmlns="http://schemas.openxmlformats.org/spreadsheetml/2006/main" count="95" uniqueCount="81">
  <si>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</si>
  <si>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</si>
  <si>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</si>
  <si>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</si>
  <si>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</si>
  <si>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</si>
  <si>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</si>
  <si>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</si>
  <si>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</si>
  <si>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</si>
  <si>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</si>
  <si>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</si>
  <si>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</si>
  <si>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</si>
  <si>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</si>
  <si>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</si>
  <si>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</si>
  <si>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</si>
  <si>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</si>
  <si>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</si>
  <si>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</si>
  <si>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</si>
  <si>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</si>
  <si>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</si>
  <si>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</si>
  <si>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</si>
  <si>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</si>
  <si>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</si>
  <si>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</si>
  <si>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</si>
  <si>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</si>
  <si>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</si>
  <si>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</si>
  <si>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</si>
  <si>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</si>
  <si>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</si>
  <si>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</si>
  <si>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</si>
  <si>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</si>
  <si>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</si>
  <si>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</si>
  <si>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</si>
  <si>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</si>
  <si>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</si>
  <si>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</si>
  <si>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</si>
  <si>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</si>
  <si>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</si>
  <si>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</si>
  <si>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</si>
  <si>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</si>
  <si>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</si>
  <si>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</si>
  <si>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</si>
  <si>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</si>
  <si>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</si>
  <si>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</si>
  <si>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</si>
  <si>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</si>
  <si>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</si>
  <si>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</si>
  <si>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</si>
  <si>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</si>
  <si>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</si>
  <si>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</si>
  <si>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</si>
  <si>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</si>
  <si>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</si>
  <si>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</si>
  <si>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</si>
  <si>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</si>
  <si>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</si>
  <si>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</si>
  <si>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Escenario</t>
  </si>
  <si>
    <t>definir escenarioa de ventas reaistas, Determinar estrategias de ventas online, analisar resultados, corregir plan de ventas, colaborar con equipo de trabajo, definirlos medios necesario, evaluar logro.</t>
  </si>
  <si>
    <t>Las cantidades de acciones emitidas (30 en total)  surgieron luego de realizar la proyección financiera.  Se debe vender esa cantida de aciones para podernos capitalizar y comernzar a poner en practica el modelo de negocio.</t>
  </si>
  <si>
    <t xml:space="preserve"> Las cantidades de unidades a producir  se van a llevar a cabo por medio de un plan de prodcción semanal.se trabajará 8 horas semanales para poder produccir 10 unidades semanaes. Se espera de esta manera poder produccir en un escenario proyectado 70 unidades.</t>
  </si>
  <si>
    <t>El capital inicial esta dado por los resultados de a proyección financiera y el estudio de costos.</t>
  </si>
  <si>
    <t>Los objetivos de ventas/producción  estan dados de acuardo a un escenario realista. Conciderando en primer lugar nuestro presupuesto comercial. Tambien la mta a producir.</t>
  </si>
  <si>
    <t>Love Light  Velas Aromaticas de cera de soja</t>
  </si>
  <si>
    <t>Se van a reinvertir en los modulos 8, 12  , para testear, desarrollar canales de ventas, la billetera virtual, considerar ventas de más acciones. Duplicar la producción.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</si>
</sst>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&quot;$&quot;\ \-#,##0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20"/>
      <color rgb="FFFF0000"/>
      <name val="Bradley Hand ITC"/>
      <family val="4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6" fontId="0" fillId="0" borderId="0" xfId="0" applyNumberFormat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6" fillId="0" borderId="0" xfId="3" applyAlignment="1">
      <alignment horizontal="left" vertical="center" indent="3"/>
    </xf>
    <xf numFmtId="0" fontId="7" fillId="0" borderId="0" xfId="3" applyFont="1" applyAlignment="1">
      <alignment horizontal="left" vertical="center" indent="3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8" fillId="12" borderId="0" xfId="0" applyFont="1" applyFill="1"/>
    <xf numFmtId="0" fontId="0" fillId="12" borderId="0" xfId="0" applyFill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AR">
                <a:solidFill>
                  <a:srgbClr val="FFFF00"/>
                </a:solidFill>
              </a:rPr>
              <a:t>Proyección Financiera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Cálculo!$H$2</c:f>
              <c:strCache>
                <c:ptCount val="1"/>
                <c:pt idx="0">
                  <c:v>Escenario PE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Cálculo!$G$3:$G$14</c:f>
              <c:strCache>
                <c:ptCount val="12"/>
                <c:pt idx="0">
                  <c:v>Unidades Objetivo</c:v>
                </c:pt>
                <c:pt idx="1">
                  <c:v>Unidades/Módulo</c:v>
                </c:pt>
                <c:pt idx="2">
                  <c:v>Unidades/Módulo/Persona</c:v>
                </c:pt>
                <c:pt idx="3">
                  <c:v>Ingresos</c:v>
                </c:pt>
                <c:pt idx="4">
                  <c:v>Costos Fijos</c:v>
                </c:pt>
                <c:pt idx="5">
                  <c:v>Costos Variables</c:v>
                </c:pt>
                <c:pt idx="6">
                  <c:v>Costos Totales</c:v>
                </c:pt>
                <c:pt idx="7">
                  <c:v>Ganancia antes de Impuestos</c:v>
                </c:pt>
                <c:pt idx="8">
                  <c:v>Impuestos</c:v>
                </c:pt>
                <c:pt idx="9">
                  <c:v>Resultado Proyectado</c:v>
                </c:pt>
                <c:pt idx="10">
                  <c:v>Valor de Acción Proyectada</c:v>
                </c:pt>
                <c:pt idx="11">
                  <c:v>Rentabilidad Proyectada</c:v>
                </c:pt>
              </c:strCache>
            </c:strRef>
          </c:cat>
          <c:val>
            <c:numRef>
              <c:f>Cálculo!$H$3:$H$14</c:f>
              <c:numCache>
                <c:formatCode>0.00</c:formatCode>
                <c:ptCount val="12"/>
                <c:pt idx="0" formatCode="0">
                  <c:v>31.973684210526315</c:v>
                </c:pt>
                <c:pt idx="1">
                  <c:v>1.9983552631578947</c:v>
                </c:pt>
                <c:pt idx="2">
                  <c:v>0.1332236842105263</c:v>
                </c:pt>
                <c:pt idx="3" formatCode="_-&quot;$&quot;* #,##0_-;\-&quot;$&quot;* #,##0_-;_-&quot;$&quot;* &quot;-&quot;??_-;_-@_-">
                  <c:v>11190.78947368421</c:v>
                </c:pt>
                <c:pt idx="4" formatCode="_-&quot;$&quot;* #,##0_-;\-&quot;$&quot;* #,##0_-;_-&quot;$&quot;* &quot;-&quot;??_-;_-@_-">
                  <c:v>7290</c:v>
                </c:pt>
                <c:pt idx="5" formatCode="_-&quot;$&quot;* #,##0_-;\-&quot;$&quot;* #,##0_-;_-&quot;$&quot;* &quot;-&quot;??_-;_-@_-">
                  <c:v>3900.7894736842104</c:v>
                </c:pt>
                <c:pt idx="6" formatCode="_-&quot;$&quot;* #,##0_-;\-&quot;$&quot;* #,##0_-;_-&quot;$&quot;* &quot;-&quot;??_-;_-@_-">
                  <c:v>11190.78947368421</c:v>
                </c:pt>
                <c:pt idx="7" formatCode="_-&quot;$&quot;* #,##0_-;\-&quot;$&quot;* #,##0_-;_-&quot;$&quot;* &quot;-&quot;??_-;_-@_-">
                  <c:v>0</c:v>
                </c:pt>
                <c:pt idx="8" formatCode="General">
                  <c:v>0</c:v>
                </c:pt>
                <c:pt idx="9" formatCode="_-&quot;$&quot;* #,##0_-;\-&quot;$&quot;* #,##0_-;_-&quot;$&quot;* &quot;-&quot;??_-;_-@_-">
                  <c:v>0</c:v>
                </c:pt>
                <c:pt idx="10" formatCode="_-&quot;$&quot;* #,##0_-;\-&quot;$&quot;* #,##0_-;_-&quot;$&quot;* &quot;-&quot;??_-;_-@_-">
                  <c:v>373.02631578947364</c:v>
                </c:pt>
                <c:pt idx="11" formatCode="0%">
                  <c:v>0</c:v>
                </c:pt>
              </c:numCache>
            </c:numRef>
          </c:val>
        </c:ser>
        <c:ser>
          <c:idx val="1"/>
          <c:order val="1"/>
          <c:tx>
            <c:strRef>
              <c:f>Cálculo!$I$2</c:f>
              <c:strCache>
                <c:ptCount val="1"/>
                <c:pt idx="0">
                  <c:v>Escenario Pesimista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Cálculo!$G$3:$G$14</c:f>
              <c:strCache>
                <c:ptCount val="12"/>
                <c:pt idx="0">
                  <c:v>Unidades Objetivo</c:v>
                </c:pt>
                <c:pt idx="1">
                  <c:v>Unidades/Módulo</c:v>
                </c:pt>
                <c:pt idx="2">
                  <c:v>Unidades/Módulo/Persona</c:v>
                </c:pt>
                <c:pt idx="3">
                  <c:v>Ingresos</c:v>
                </c:pt>
                <c:pt idx="4">
                  <c:v>Costos Fijos</c:v>
                </c:pt>
                <c:pt idx="5">
                  <c:v>Costos Variables</c:v>
                </c:pt>
                <c:pt idx="6">
                  <c:v>Costos Totales</c:v>
                </c:pt>
                <c:pt idx="7">
                  <c:v>Ganancia antes de Impuestos</c:v>
                </c:pt>
                <c:pt idx="8">
                  <c:v>Impuestos</c:v>
                </c:pt>
                <c:pt idx="9">
                  <c:v>Resultado Proyectado</c:v>
                </c:pt>
                <c:pt idx="10">
                  <c:v>Valor de Acción Proyectada</c:v>
                </c:pt>
                <c:pt idx="11">
                  <c:v>Rentabilidad Proyectada</c:v>
                </c:pt>
              </c:strCache>
            </c:strRef>
          </c:cat>
          <c:val>
            <c:numRef>
              <c:f>Cálculo!$I$3:$I$14</c:f>
              <c:numCache>
                <c:formatCode>0.00</c:formatCode>
                <c:ptCount val="12"/>
                <c:pt idx="0" formatCode="0">
                  <c:v>25</c:v>
                </c:pt>
                <c:pt idx="1">
                  <c:v>1.5625</c:v>
                </c:pt>
                <c:pt idx="2">
                  <c:v>0.10416666666666667</c:v>
                </c:pt>
                <c:pt idx="3" formatCode="_-&quot;$&quot;* #,##0_-;\-&quot;$&quot;* #,##0_-;_-&quot;$&quot;* &quot;-&quot;??_-;_-@_-">
                  <c:v>8750</c:v>
                </c:pt>
                <c:pt idx="4" formatCode="_-&quot;$&quot;* #,##0_-;\-&quot;$&quot;* #,##0_-;_-&quot;$&quot;* &quot;-&quot;??_-;_-@_-">
                  <c:v>7290</c:v>
                </c:pt>
                <c:pt idx="5" formatCode="_-&quot;$&quot;* #,##0_-;\-&quot;$&quot;* #,##0_-;_-&quot;$&quot;* &quot;-&quot;??_-;_-@_-">
                  <c:v>3050</c:v>
                </c:pt>
                <c:pt idx="6" formatCode="_-&quot;$&quot;* #,##0_-;\-&quot;$&quot;* #,##0_-;_-&quot;$&quot;* &quot;-&quot;??_-;_-@_-">
                  <c:v>10340</c:v>
                </c:pt>
                <c:pt idx="7" formatCode="_-&quot;$&quot;* #,##0_-;\-&quot;$&quot;* #,##0_-;_-&quot;$&quot;* &quot;-&quot;??_-;_-@_-">
                  <c:v>-1590</c:v>
                </c:pt>
                <c:pt idx="8" formatCode="General">
                  <c:v>0</c:v>
                </c:pt>
                <c:pt idx="9" formatCode="_-&quot;$&quot;* #,##0_-;\-&quot;$&quot;* #,##0_-;_-&quot;$&quot;* &quot;-&quot;??_-;_-@_-">
                  <c:v>-1590</c:v>
                </c:pt>
                <c:pt idx="10" formatCode="_-&quot;$&quot;* #,##0_-;\-&quot;$&quot;* #,##0_-;_-&quot;$&quot;* &quot;-&quot;??_-;_-@_-">
                  <c:v>320.02631578947364</c:v>
                </c:pt>
                <c:pt idx="11" formatCode="0%">
                  <c:v>-0.14208112874779544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44272"/>
        <c:axId val="354345840"/>
      </c:barChart>
      <c:lineChart>
        <c:grouping val="standard"/>
        <c:varyColors val="0"/>
        <c:ser>
          <c:idx val="2"/>
          <c:order val="2"/>
          <c:tx>
            <c:strRef>
              <c:f>Cálculo!$J$2</c:f>
              <c:strCache>
                <c:ptCount val="1"/>
                <c:pt idx="0">
                  <c:v>Escenario Optimista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Cálculo!$G$3:$G$14</c:f>
              <c:strCache>
                <c:ptCount val="12"/>
                <c:pt idx="0">
                  <c:v>Unidades Objetivo</c:v>
                </c:pt>
                <c:pt idx="1">
                  <c:v>Unidades/Módulo</c:v>
                </c:pt>
                <c:pt idx="2">
                  <c:v>Unidades/Módulo/Persona</c:v>
                </c:pt>
                <c:pt idx="3">
                  <c:v>Ingresos</c:v>
                </c:pt>
                <c:pt idx="4">
                  <c:v>Costos Fijos</c:v>
                </c:pt>
                <c:pt idx="5">
                  <c:v>Costos Variables</c:v>
                </c:pt>
                <c:pt idx="6">
                  <c:v>Costos Totales</c:v>
                </c:pt>
                <c:pt idx="7">
                  <c:v>Ganancia antes de Impuestos</c:v>
                </c:pt>
                <c:pt idx="8">
                  <c:v>Impuestos</c:v>
                </c:pt>
                <c:pt idx="9">
                  <c:v>Resultado Proyectado</c:v>
                </c:pt>
                <c:pt idx="10">
                  <c:v>Valor de Acción Proyectada</c:v>
                </c:pt>
                <c:pt idx="11">
                  <c:v>Rentabilidad Proyectada</c:v>
                </c:pt>
              </c:strCache>
            </c:strRef>
          </c:cat>
          <c:val>
            <c:numRef>
              <c:f>Cálculo!$J$3:$J$14</c:f>
              <c:numCache>
                <c:formatCode>0.00</c:formatCode>
                <c:ptCount val="12"/>
                <c:pt idx="0" formatCode="0">
                  <c:v>50</c:v>
                </c:pt>
                <c:pt idx="1">
                  <c:v>3.125</c:v>
                </c:pt>
                <c:pt idx="2">
                  <c:v>0.20833333333333334</c:v>
                </c:pt>
                <c:pt idx="3" formatCode="_-&quot;$&quot;* #,##0_-;\-&quot;$&quot;* #,##0_-;_-&quot;$&quot;* &quot;-&quot;??_-;_-@_-">
                  <c:v>17500</c:v>
                </c:pt>
                <c:pt idx="4" formatCode="_-&quot;$&quot;* #,##0_-;\-&quot;$&quot;* #,##0_-;_-&quot;$&quot;* &quot;-&quot;??_-;_-@_-">
                  <c:v>7290</c:v>
                </c:pt>
                <c:pt idx="5" formatCode="_-&quot;$&quot;* #,##0_-;\-&quot;$&quot;* #,##0_-;_-&quot;$&quot;* &quot;-&quot;??_-;_-@_-">
                  <c:v>6100</c:v>
                </c:pt>
                <c:pt idx="6" formatCode="_-&quot;$&quot;* #,##0_-;\-&quot;$&quot;* #,##0_-;_-&quot;$&quot;* &quot;-&quot;??_-;_-@_-">
                  <c:v>13390</c:v>
                </c:pt>
                <c:pt idx="7" formatCode="_-&quot;$&quot;* #,##0_-;\-&quot;$&quot;* #,##0_-;_-&quot;$&quot;* &quot;-&quot;??_-;_-@_-">
                  <c:v>4110</c:v>
                </c:pt>
                <c:pt idx="8" formatCode="General">
                  <c:v>205.5</c:v>
                </c:pt>
                <c:pt idx="9" formatCode="_-&quot;$&quot;* #,##0_-;\-&quot;$&quot;* #,##0_-;_-&quot;$&quot;* &quot;-&quot;??_-;_-@_-">
                  <c:v>3904.5</c:v>
                </c:pt>
                <c:pt idx="10" formatCode="_-&quot;$&quot;* #,##0_-;\-&quot;$&quot;* #,##0_-;_-&quot;$&quot;* &quot;-&quot;??_-;_-@_-">
                  <c:v>503.17631578947362</c:v>
                </c:pt>
                <c:pt idx="11" formatCode="0%">
                  <c:v>0.34890299823633164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Cálculo!$K$2</c:f>
              <c:strCache>
                <c:ptCount val="1"/>
                <c:pt idx="0">
                  <c:v>Escenario Proyectado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Cálculo!$G$3:$G$14</c:f>
              <c:strCache>
                <c:ptCount val="12"/>
                <c:pt idx="0">
                  <c:v>Unidades Objetivo</c:v>
                </c:pt>
                <c:pt idx="1">
                  <c:v>Unidades/Módulo</c:v>
                </c:pt>
                <c:pt idx="2">
                  <c:v>Unidades/Módulo/Persona</c:v>
                </c:pt>
                <c:pt idx="3">
                  <c:v>Ingresos</c:v>
                </c:pt>
                <c:pt idx="4">
                  <c:v>Costos Fijos</c:v>
                </c:pt>
                <c:pt idx="5">
                  <c:v>Costos Variables</c:v>
                </c:pt>
                <c:pt idx="6">
                  <c:v>Costos Totales</c:v>
                </c:pt>
                <c:pt idx="7">
                  <c:v>Ganancia antes de Impuestos</c:v>
                </c:pt>
                <c:pt idx="8">
                  <c:v>Impuestos</c:v>
                </c:pt>
                <c:pt idx="9">
                  <c:v>Resultado Proyectado</c:v>
                </c:pt>
                <c:pt idx="10">
                  <c:v>Valor de Acción Proyectada</c:v>
                </c:pt>
                <c:pt idx="11">
                  <c:v>Rentabilidad Proyectada</c:v>
                </c:pt>
              </c:strCache>
            </c:strRef>
          </c:cat>
          <c:val>
            <c:numRef>
              <c:f>Cálculo!$K$3:$K$14</c:f>
              <c:numCache>
                <c:formatCode>0.00</c:formatCode>
                <c:ptCount val="12"/>
                <c:pt idx="0" formatCode="0">
                  <c:v>70</c:v>
                </c:pt>
                <c:pt idx="1">
                  <c:v>4.375</c:v>
                </c:pt>
                <c:pt idx="2">
                  <c:v>0.29166666666666669</c:v>
                </c:pt>
                <c:pt idx="3" formatCode="_-&quot;$&quot;* #,##0_-;\-&quot;$&quot;* #,##0_-;_-&quot;$&quot;* &quot;-&quot;??_-;_-@_-">
                  <c:v>24500</c:v>
                </c:pt>
                <c:pt idx="4" formatCode="_-&quot;$&quot;* #,##0_-;\-&quot;$&quot;* #,##0_-;_-&quot;$&quot;* &quot;-&quot;??_-;_-@_-">
                  <c:v>7290</c:v>
                </c:pt>
                <c:pt idx="5" formatCode="_-&quot;$&quot;* #,##0_-;\-&quot;$&quot;* #,##0_-;_-&quot;$&quot;* &quot;-&quot;??_-;_-@_-">
                  <c:v>8540</c:v>
                </c:pt>
                <c:pt idx="6" formatCode="_-&quot;$&quot;* #,##0_-;\-&quot;$&quot;* #,##0_-;_-&quot;$&quot;* &quot;-&quot;??_-;_-@_-">
                  <c:v>15830</c:v>
                </c:pt>
                <c:pt idx="7" formatCode="_-&quot;$&quot;* #,##0_-;\-&quot;$&quot;* #,##0_-;_-&quot;$&quot;* &quot;-&quot;??_-;_-@_-">
                  <c:v>8670</c:v>
                </c:pt>
                <c:pt idx="8" formatCode="General">
                  <c:v>433.5</c:v>
                </c:pt>
                <c:pt idx="9" formatCode="_-&quot;$&quot;* #,##0_-;\-&quot;$&quot;* #,##0_-;_-&quot;$&quot;* &quot;-&quot;??_-;_-@_-">
                  <c:v>8236.5</c:v>
                </c:pt>
                <c:pt idx="10" formatCode="_-&quot;$&quot;* #,##0_-;\-&quot;$&quot;* #,##0_-;_-&quot;$&quot;* &quot;-&quot;??_-;_-@_-">
                  <c:v>647.57631578947371</c:v>
                </c:pt>
                <c:pt idx="11" formatCode="0%">
                  <c:v>0.73600705467372163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46232"/>
        <c:axId val="354344664"/>
      </c:lineChart>
      <c:catAx>
        <c:axId val="3543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4345840"/>
        <c:crosses val="autoZero"/>
        <c:auto val="1"/>
        <c:lblAlgn val="ctr"/>
        <c:lblOffset val="100"/>
        <c:noMultiLvlLbl val="0"/>
      </c:catAx>
      <c:valAx>
        <c:axId val="35434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4344272"/>
        <c:crosses val="autoZero"/>
        <c:crossBetween val="between"/>
      </c:valAx>
      <c:valAx>
        <c:axId val="354344664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4346232"/>
        <c:crosses val="max"/>
        <c:crossBetween val="between"/>
      </c:valAx>
      <c:catAx>
        <c:axId val="354346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4344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  <xdr:twoCellAnchor>
    <xdr:from>
      <xdr:col>13</xdr:col>
      <xdr:colOff>19050</xdr:colOff>
      <xdr:row>0</xdr:row>
      <xdr:rowOff>42862</xdr:rowOff>
    </xdr:from>
    <xdr:to>
      <xdr:col>19</xdr:col>
      <xdr:colOff>19050</xdr:colOff>
      <xdr:row>14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B1" workbookViewId="0">
      <selection activeCell="E6" sqref="E6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3" customWidth="1"/>
    <col min="9" max="9" width="18.85546875" customWidth="1"/>
    <col min="10" max="10" width="19.42578125" customWidth="1"/>
    <col min="11" max="11" width="20.42578125" customWidth="1"/>
    <col min="12" max="12" width="34.42578125" customWidth="1"/>
    <col min="13" max="13" width="22.5703125" bestFit="1" customWidth="1"/>
  </cols>
  <sheetData>
    <row r="1" spans="1:13" ht="29.25" x14ac:dyDescent="0.6">
      <c r="C1" s="84" t="s">
        <v>0</v>
      </c>
      <c r="D1" s="85" t="s">
        <v>79</v>
      </c>
      <c r="E1" s="86"/>
      <c r="F1" s="86"/>
      <c r="G1" s="86"/>
    </row>
    <row r="2" spans="1:13" x14ac:dyDescent="0.25">
      <c r="C2" s="1" t="s">
        <v>1</v>
      </c>
      <c r="G2" s="53" t="s">
        <v>2</v>
      </c>
      <c r="H2" s="2" t="s">
        <v>3</v>
      </c>
      <c r="I2" s="2" t="s">
        <v>4</v>
      </c>
      <c r="J2" s="2" t="s">
        <v>5</v>
      </c>
      <c r="K2" s="46" t="s">
        <v>6</v>
      </c>
    </row>
    <row r="3" spans="1:13" x14ac:dyDescent="0.25">
      <c r="C3" s="1" t="s">
        <v>7</v>
      </c>
      <c r="G3" s="7" t="s">
        <v>8</v>
      </c>
      <c r="H3" s="12">
        <f>+B32</f>
        <v>31.973684210526315</v>
      </c>
      <c r="I3" s="52">
        <v>25</v>
      </c>
      <c r="J3" s="52">
        <v>50</v>
      </c>
      <c r="K3" s="52">
        <v>70</v>
      </c>
      <c r="L3" s="60" t="s">
        <v>9</v>
      </c>
    </row>
    <row r="4" spans="1:13" x14ac:dyDescent="0.25">
      <c r="G4" s="19" t="s">
        <v>10</v>
      </c>
      <c r="H4" s="20">
        <f>+H3/$B$7</f>
        <v>1.9983552631578947</v>
      </c>
      <c r="I4" s="20">
        <f>+I3/$B$7</f>
        <v>1.5625</v>
      </c>
      <c r="J4" s="20">
        <f>+J3/$B$7</f>
        <v>3.125</v>
      </c>
      <c r="K4" s="50">
        <f>+K3/$B$7</f>
        <v>4.375</v>
      </c>
    </row>
    <row r="5" spans="1:13" x14ac:dyDescent="0.25">
      <c r="G5" s="19" t="s">
        <v>11</v>
      </c>
      <c r="H5" s="20">
        <f>+H4/$B$6</f>
        <v>0.1332236842105263</v>
      </c>
      <c r="I5" s="20">
        <f>+I4/$B$6</f>
        <v>0.10416666666666667</v>
      </c>
      <c r="J5" s="20">
        <f>+J4/$B$6</f>
        <v>0.20833333333333334</v>
      </c>
      <c r="K5" s="50">
        <f>+K4/$B$6</f>
        <v>0.29166666666666669</v>
      </c>
    </row>
    <row r="6" spans="1:13" x14ac:dyDescent="0.25">
      <c r="A6" s="3" t="s">
        <v>12</v>
      </c>
      <c r="B6" s="4">
        <v>15</v>
      </c>
      <c r="C6" s="5" t="s">
        <v>13</v>
      </c>
      <c r="D6" s="6"/>
      <c r="G6" s="7" t="s">
        <v>14</v>
      </c>
      <c r="H6" s="16">
        <f>+$B$28*H3</f>
        <v>11190.78947368421</v>
      </c>
      <c r="I6" s="16">
        <f>+$B$28*I3</f>
        <v>8750</v>
      </c>
      <c r="J6" s="16">
        <f>+$B$28*J3</f>
        <v>17500</v>
      </c>
      <c r="K6" s="48">
        <f>+$B$28*K3</f>
        <v>24500</v>
      </c>
    </row>
    <row r="7" spans="1:13" x14ac:dyDescent="0.25">
      <c r="A7" s="8"/>
      <c r="B7" s="9">
        <v>16</v>
      </c>
      <c r="C7" s="10" t="s">
        <v>15</v>
      </c>
      <c r="D7" s="11"/>
      <c r="G7" s="7" t="s">
        <v>12</v>
      </c>
      <c r="H7" s="15">
        <f>+$B$16</f>
        <v>7290</v>
      </c>
      <c r="I7" s="15">
        <f>+$B$16</f>
        <v>7290</v>
      </c>
      <c r="J7" s="15">
        <f>+$B$16</f>
        <v>7290</v>
      </c>
      <c r="K7" s="47">
        <f>+$B$16</f>
        <v>7290</v>
      </c>
    </row>
    <row r="8" spans="1:13" x14ac:dyDescent="0.25">
      <c r="A8" s="8"/>
      <c r="B8" s="13">
        <f>1*D8*B7</f>
        <v>800</v>
      </c>
      <c r="C8" s="10" t="s">
        <v>16</v>
      </c>
      <c r="D8" s="14">
        <v>50</v>
      </c>
      <c r="G8" s="7" t="s">
        <v>17</v>
      </c>
      <c r="H8" s="16">
        <f>+$B$26*H3</f>
        <v>3900.7894736842104</v>
      </c>
      <c r="I8" s="16">
        <f>+$B$26*I3</f>
        <v>3050</v>
      </c>
      <c r="J8" s="16">
        <f>+$B$26*J3</f>
        <v>6100</v>
      </c>
      <c r="K8" s="48">
        <f>+$B$26*K3</f>
        <v>8540</v>
      </c>
    </row>
    <row r="9" spans="1:13" x14ac:dyDescent="0.25">
      <c r="A9" s="8"/>
      <c r="B9" s="13">
        <f>4*D9*B7</f>
        <v>2240</v>
      </c>
      <c r="C9" s="10" t="s">
        <v>18</v>
      </c>
      <c r="D9" s="14">
        <v>35</v>
      </c>
      <c r="G9" s="7" t="s">
        <v>19</v>
      </c>
      <c r="H9" s="15">
        <f>+H8+H7</f>
        <v>11190.78947368421</v>
      </c>
      <c r="I9" s="15">
        <f>+I8+I7</f>
        <v>10340</v>
      </c>
      <c r="J9" s="15">
        <f>+J8+J7</f>
        <v>13390</v>
      </c>
      <c r="K9" s="47">
        <f>+K8+K7</f>
        <v>15830</v>
      </c>
    </row>
    <row r="10" spans="1:13" x14ac:dyDescent="0.25">
      <c r="A10" s="8"/>
      <c r="B10" s="13">
        <f>(+B6-5)*D10*B7</f>
        <v>4000</v>
      </c>
      <c r="C10" s="10" t="s">
        <v>20</v>
      </c>
      <c r="D10" s="14">
        <v>25</v>
      </c>
      <c r="G10" s="7" t="s">
        <v>21</v>
      </c>
      <c r="H10" s="15">
        <f>+H6-H9</f>
        <v>0</v>
      </c>
      <c r="I10" s="15">
        <f>+I6-I9</f>
        <v>-1590</v>
      </c>
      <c r="J10" s="15">
        <f>+J6-J9</f>
        <v>4110</v>
      </c>
      <c r="K10" s="47">
        <f>+K6-K9</f>
        <v>8670</v>
      </c>
    </row>
    <row r="11" spans="1:13" x14ac:dyDescent="0.25">
      <c r="A11" s="8"/>
      <c r="B11" s="13">
        <f>+SUM(B8:B10)</f>
        <v>7040</v>
      </c>
      <c r="C11" s="10" t="s">
        <v>22</v>
      </c>
      <c r="D11" s="11"/>
      <c r="G11" s="7" t="s">
        <v>23</v>
      </c>
      <c r="H11" s="18">
        <f>+IF(H10&gt;0,H10*0.05,0)</f>
        <v>0</v>
      </c>
      <c r="I11" s="18">
        <f>+IF(I10&gt;0,I10*0.05,0)</f>
        <v>0</v>
      </c>
      <c r="J11" s="18">
        <f>+IF(J10&gt;0,J10*0.05,0)</f>
        <v>205.5</v>
      </c>
      <c r="K11" s="49">
        <f>+IF(K10&gt;0,K10*0.05,0)</f>
        <v>433.5</v>
      </c>
    </row>
    <row r="12" spans="1:13" x14ac:dyDescent="0.25">
      <c r="A12" s="8"/>
      <c r="B12" s="17">
        <v>50</v>
      </c>
      <c r="C12" s="10" t="s">
        <v>24</v>
      </c>
      <c r="D12" s="11"/>
      <c r="G12" s="7" t="s">
        <v>25</v>
      </c>
      <c r="H12" s="15">
        <f>+H10-H11</f>
        <v>0</v>
      </c>
      <c r="I12" s="15">
        <f>+I10-I11</f>
        <v>-1590</v>
      </c>
      <c r="J12" s="15">
        <f>+J10-J11</f>
        <v>3904.5</v>
      </c>
      <c r="K12" s="47">
        <f>+K10-K11</f>
        <v>8236.5</v>
      </c>
    </row>
    <row r="13" spans="1:13" x14ac:dyDescent="0.25">
      <c r="A13" s="8"/>
      <c r="B13" s="17">
        <v>0</v>
      </c>
      <c r="C13" s="10" t="s">
        <v>26</v>
      </c>
      <c r="D13" s="11"/>
      <c r="G13" s="7" t="s">
        <v>27</v>
      </c>
      <c r="H13" s="15">
        <f>+H12/($H$18+$H$19)+$H$23</f>
        <v>373.02631578947364</v>
      </c>
      <c r="I13" s="15">
        <f>+I12/($H$18+$H$19)+$H$23</f>
        <v>320.02631578947364</v>
      </c>
      <c r="J13" s="15">
        <f>+J12/($H$18+$H$19)+$H$23</f>
        <v>503.17631578947362</v>
      </c>
      <c r="K13" s="47">
        <f>+K12/($H$18+$H$19)+$H$23</f>
        <v>647.57631578947371</v>
      </c>
    </row>
    <row r="14" spans="1:13" x14ac:dyDescent="0.25">
      <c r="A14" s="8"/>
      <c r="B14" s="17">
        <v>100</v>
      </c>
      <c r="C14" s="10" t="s">
        <v>28</v>
      </c>
      <c r="D14" s="11"/>
      <c r="G14" s="7" t="s">
        <v>29</v>
      </c>
      <c r="H14" s="27">
        <f>(H13/$H$23)-1</f>
        <v>0</v>
      </c>
      <c r="I14" s="27">
        <f>(I13/$H$23)-1</f>
        <v>-0.14208112874779544</v>
      </c>
      <c r="J14" s="27">
        <f>(J13/$H$23)-1</f>
        <v>0.34890299823633164</v>
      </c>
      <c r="K14" s="51">
        <f>(K13/$H$23)-1</f>
        <v>0.73600705467372163</v>
      </c>
      <c r="L14" s="28"/>
    </row>
    <row r="15" spans="1:13" x14ac:dyDescent="0.25">
      <c r="A15" s="8"/>
      <c r="B15" s="17">
        <v>100</v>
      </c>
      <c r="C15" s="10" t="s">
        <v>30</v>
      </c>
      <c r="D15" s="11"/>
    </row>
    <row r="16" spans="1:13" x14ac:dyDescent="0.25">
      <c r="A16" s="21"/>
      <c r="B16" s="22">
        <f>+SUM(B11:B15)</f>
        <v>7290</v>
      </c>
      <c r="C16" s="23" t="s">
        <v>31</v>
      </c>
      <c r="D16" s="24"/>
      <c r="G16" t="s">
        <v>32</v>
      </c>
      <c r="H16" t="s">
        <v>73</v>
      </c>
      <c r="J16" s="28"/>
      <c r="K16" s="28"/>
      <c r="L16" s="28"/>
      <c r="M16" s="28"/>
    </row>
    <row r="17" spans="1:8" x14ac:dyDescent="0.25">
      <c r="G17" s="32" t="s">
        <v>33</v>
      </c>
      <c r="H17" s="33">
        <f>+H3</f>
        <v>31.973684210526315</v>
      </c>
    </row>
    <row r="18" spans="1:8" x14ac:dyDescent="0.25">
      <c r="D18" t="s">
        <v>34</v>
      </c>
      <c r="E18" t="s">
        <v>35</v>
      </c>
      <c r="G18" s="32" t="s">
        <v>36</v>
      </c>
      <c r="H18" s="18">
        <f>+$B$6</f>
        <v>15</v>
      </c>
    </row>
    <row r="19" spans="1:8" x14ac:dyDescent="0.25">
      <c r="A19" s="25" t="s">
        <v>37</v>
      </c>
      <c r="B19" s="70">
        <f>IF(D19&gt;0.001,D19*E19,0)</f>
        <v>20</v>
      </c>
      <c r="C19" s="61" t="s">
        <v>38</v>
      </c>
      <c r="D19" s="26">
        <v>20</v>
      </c>
      <c r="E19" s="67">
        <v>1</v>
      </c>
      <c r="G19" s="32" t="s">
        <v>39</v>
      </c>
      <c r="H19" s="18">
        <f>+H18</f>
        <v>15</v>
      </c>
    </row>
    <row r="20" spans="1:8" x14ac:dyDescent="0.25">
      <c r="A20" s="29"/>
      <c r="B20" s="69">
        <f>IF(D20&gt;0.001,D20*E20,0)</f>
        <v>24</v>
      </c>
      <c r="C20" s="62" t="s">
        <v>40</v>
      </c>
      <c r="D20" s="66">
        <v>24</v>
      </c>
      <c r="E20" s="68">
        <v>1</v>
      </c>
      <c r="G20" s="32" t="s">
        <v>41</v>
      </c>
      <c r="H20" s="15">
        <f>+H8</f>
        <v>3900.7894736842104</v>
      </c>
    </row>
    <row r="21" spans="1:8" x14ac:dyDescent="0.25">
      <c r="A21" s="29"/>
      <c r="B21" s="69">
        <f>IF(D21&gt;0.001,D21*E21,0)</f>
        <v>3</v>
      </c>
      <c r="C21" s="62" t="s">
        <v>42</v>
      </c>
      <c r="D21" s="66">
        <v>3</v>
      </c>
      <c r="E21" s="68">
        <v>1</v>
      </c>
      <c r="G21" s="32" t="s">
        <v>12</v>
      </c>
      <c r="H21" s="15">
        <f>+$B$16</f>
        <v>7290</v>
      </c>
    </row>
    <row r="22" spans="1:8" x14ac:dyDescent="0.25">
      <c r="A22" s="29"/>
      <c r="B22" s="69">
        <f>IF(D22&gt;0.001,D22*E22,0)</f>
        <v>3</v>
      </c>
      <c r="C22" s="62" t="s">
        <v>43</v>
      </c>
      <c r="D22" s="17">
        <v>3</v>
      </c>
      <c r="E22" s="68">
        <v>1</v>
      </c>
      <c r="G22" s="32" t="s">
        <v>44</v>
      </c>
      <c r="H22" s="15">
        <f>+H21+H20</f>
        <v>11190.78947368421</v>
      </c>
    </row>
    <row r="23" spans="1:8" x14ac:dyDescent="0.25">
      <c r="A23" s="29"/>
      <c r="B23" s="30">
        <v>0.1</v>
      </c>
      <c r="C23" s="62" t="s">
        <v>45</v>
      </c>
      <c r="D23" s="62"/>
      <c r="E23" s="31"/>
      <c r="G23" s="32" t="s">
        <v>46</v>
      </c>
      <c r="H23" s="16">
        <f>+H22/(H19+H18)</f>
        <v>373.02631578947364</v>
      </c>
    </row>
    <row r="24" spans="1:8" x14ac:dyDescent="0.25">
      <c r="A24" s="29"/>
      <c r="B24" s="30">
        <v>0.02</v>
      </c>
      <c r="C24" s="62" t="s">
        <v>47</v>
      </c>
      <c r="D24" s="62"/>
      <c r="E24" s="31"/>
    </row>
    <row r="25" spans="1:8" x14ac:dyDescent="0.25">
      <c r="A25" s="29"/>
      <c r="B25" s="17">
        <v>30</v>
      </c>
      <c r="C25" s="62" t="s">
        <v>48</v>
      </c>
      <c r="D25" s="62"/>
      <c r="E25" s="31"/>
      <c r="G25" t="s">
        <v>49</v>
      </c>
    </row>
    <row r="26" spans="1:8" x14ac:dyDescent="0.25">
      <c r="A26" s="34"/>
      <c r="B26" s="35">
        <f>+B19+(B28*B23)+(B24*B28)+B25+B20+B21+B22</f>
        <v>122</v>
      </c>
      <c r="C26" s="63" t="s">
        <v>37</v>
      </c>
      <c r="D26" s="64"/>
      <c r="E26" s="65"/>
      <c r="G26" t="s">
        <v>50</v>
      </c>
    </row>
    <row r="27" spans="1:8" x14ac:dyDescent="0.25">
      <c r="G27" t="s">
        <v>51</v>
      </c>
    </row>
    <row r="28" spans="1:8" x14ac:dyDescent="0.25">
      <c r="A28" s="36" t="s">
        <v>52</v>
      </c>
      <c r="B28" s="37">
        <v>350</v>
      </c>
      <c r="C28" s="73" t="s">
        <v>53</v>
      </c>
      <c r="D28" s="74"/>
      <c r="E28" s="75"/>
      <c r="G28" t="s">
        <v>54</v>
      </c>
    </row>
    <row r="29" spans="1:8" x14ac:dyDescent="0.25">
      <c r="G29" t="s">
        <v>55</v>
      </c>
    </row>
    <row r="30" spans="1:8" x14ac:dyDescent="0.25">
      <c r="A30" s="38" t="s">
        <v>56</v>
      </c>
      <c r="B30" s="39">
        <f>+B16</f>
        <v>7290</v>
      </c>
      <c r="C30" s="40" t="s">
        <v>12</v>
      </c>
    </row>
    <row r="31" spans="1:8" x14ac:dyDescent="0.25">
      <c r="A31" s="41" t="s">
        <v>57</v>
      </c>
      <c r="B31" s="42">
        <f>+B28-B26</f>
        <v>228</v>
      </c>
      <c r="C31" s="43" t="s">
        <v>58</v>
      </c>
    </row>
    <row r="32" spans="1:8" x14ac:dyDescent="0.25">
      <c r="A32" s="44"/>
      <c r="B32" s="71">
        <f>+B30/B31</f>
        <v>31.973684210526315</v>
      </c>
      <c r="C32" s="45" t="s">
        <v>59</v>
      </c>
      <c r="G32" t="s">
        <v>32</v>
      </c>
      <c r="H32" t="s">
        <v>73</v>
      </c>
    </row>
    <row r="33" spans="1:8" x14ac:dyDescent="0.25">
      <c r="G33" s="32" t="s">
        <v>33</v>
      </c>
      <c r="H33" s="33">
        <v>32</v>
      </c>
    </row>
    <row r="34" spans="1:8" x14ac:dyDescent="0.25">
      <c r="A34" t="s">
        <v>60</v>
      </c>
      <c r="G34" s="32" t="s">
        <v>36</v>
      </c>
      <c r="H34" s="18">
        <v>15</v>
      </c>
    </row>
    <row r="35" spans="1:8" x14ac:dyDescent="0.25">
      <c r="A35" t="s">
        <v>61</v>
      </c>
      <c r="G35" s="32" t="s">
        <v>39</v>
      </c>
      <c r="H35" s="18">
        <v>15</v>
      </c>
    </row>
    <row r="36" spans="1:8" x14ac:dyDescent="0.25">
      <c r="A36" t="s">
        <v>62</v>
      </c>
      <c r="G36" s="32" t="s">
        <v>41</v>
      </c>
      <c r="H36" s="72">
        <v>3901</v>
      </c>
    </row>
    <row r="37" spans="1:8" x14ac:dyDescent="0.25">
      <c r="G37" s="32" t="s">
        <v>12</v>
      </c>
      <c r="H37" s="72">
        <v>7290</v>
      </c>
    </row>
    <row r="38" spans="1:8" x14ac:dyDescent="0.25">
      <c r="A38" t="s">
        <v>63</v>
      </c>
      <c r="G38" s="32" t="s">
        <v>44</v>
      </c>
      <c r="H38" s="72">
        <v>11191</v>
      </c>
    </row>
    <row r="39" spans="1:8" x14ac:dyDescent="0.25">
      <c r="G39" s="32" t="s">
        <v>46</v>
      </c>
      <c r="H39" s="72">
        <v>373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7" sqref="C7"/>
    </sheetView>
  </sheetViews>
  <sheetFormatPr baseColWidth="10" defaultColWidth="11.42578125" defaultRowHeight="15" x14ac:dyDescent="0.25"/>
  <cols>
    <col min="2" max="2" width="24.7109375" customWidth="1"/>
    <col min="3" max="3" width="123.140625" customWidth="1"/>
  </cols>
  <sheetData>
    <row r="1" spans="1:3" x14ac:dyDescent="0.25">
      <c r="A1" s="59"/>
      <c r="B1" s="57" t="s">
        <v>64</v>
      </c>
      <c r="C1" s="58" t="s">
        <v>65</v>
      </c>
    </row>
    <row r="2" spans="1:3" ht="57" customHeight="1" x14ac:dyDescent="0.25">
      <c r="A2" s="76" t="s">
        <v>66</v>
      </c>
      <c r="B2" s="54" t="s">
        <v>67</v>
      </c>
      <c r="C2" s="81" t="s">
        <v>78</v>
      </c>
    </row>
    <row r="3" spans="1:3" ht="45" x14ac:dyDescent="0.25">
      <c r="A3" s="77"/>
      <c r="B3" s="56" t="s">
        <v>68</v>
      </c>
      <c r="C3" s="81" t="s">
        <v>74</v>
      </c>
    </row>
    <row r="4" spans="1:3" ht="61.5" customHeight="1" x14ac:dyDescent="0.25">
      <c r="A4" s="78"/>
      <c r="B4" s="55" t="s">
        <v>69</v>
      </c>
      <c r="C4" s="83" t="s">
        <v>76</v>
      </c>
    </row>
    <row r="5" spans="1:3" ht="45" x14ac:dyDescent="0.25">
      <c r="A5" s="76" t="s">
        <v>32</v>
      </c>
      <c r="B5" s="54" t="s">
        <v>70</v>
      </c>
      <c r="C5" s="81" t="s">
        <v>77</v>
      </c>
    </row>
    <row r="6" spans="1:3" ht="45" x14ac:dyDescent="0.25">
      <c r="A6" s="77"/>
      <c r="B6" s="56" t="s">
        <v>71</v>
      </c>
      <c r="C6" s="82" t="s">
        <v>75</v>
      </c>
    </row>
    <row r="7" spans="1:3" ht="45" x14ac:dyDescent="0.25">
      <c r="A7" s="78"/>
      <c r="B7" s="55" t="s">
        <v>72</v>
      </c>
      <c r="C7" s="83" t="s">
        <v>80</v>
      </c>
    </row>
    <row r="11" spans="1:3" x14ac:dyDescent="0.25">
      <c r="C11" s="80"/>
    </row>
    <row r="12" spans="1:3" x14ac:dyDescent="0.25">
      <c r="C12" s="79"/>
    </row>
    <row r="13" spans="1:3" x14ac:dyDescent="0.25">
      <c r="C13" s="79"/>
    </row>
    <row r="14" spans="1:3" x14ac:dyDescent="0.25">
      <c r="C14" s="79"/>
    </row>
    <row r="15" spans="1:3" x14ac:dyDescent="0.25">
      <c r="C15" s="79"/>
    </row>
    <row r="16" spans="1:3" x14ac:dyDescent="0.25">
      <c r="C16" s="79"/>
    </row>
    <row r="17" spans="3:3" x14ac:dyDescent="0.25">
      <c r="C17" s="79"/>
    </row>
  </sheetData>
  <mergeCells count="2">
    <mergeCell ref="A2:A4"/>
    <mergeCell ref="A5: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alumno</cp:lastModifiedBy>
  <cp:revision/>
  <dcterms:created xsi:type="dcterms:W3CDTF">2021-01-12T19:33:14Z</dcterms:created>
  <dcterms:modified xsi:type="dcterms:W3CDTF">2021-06-21T18:21:28Z</dcterms:modified>
  <cp:category/>
  <cp:contentStatus/>
</cp:coreProperties>
</file>