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álculo" sheetId="1" r:id="rId4"/>
    <sheet state="visible" name="Justificación" sheetId="2" r:id="rId5"/>
  </sheets>
  <definedNames/>
  <calcPr/>
</workbook>
</file>

<file path=xl/sharedStrings.xml><?xml version="1.0" encoding="utf-8"?>
<sst xmlns="http://schemas.openxmlformats.org/spreadsheetml/2006/main" count="76" uniqueCount="71">
  <si>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</si>
  <si>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</si>
  <si>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</si>
  <si>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</si>
  <si>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</si>
  <si>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</si>
  <si>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</si>
  <si>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</si>
  <si>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</si>
  <si>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</si>
  <si>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</si>
  <si>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</si>
  <si>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</si>
  <si>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</si>
  <si>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</si>
  <si>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</si>
  <si>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</si>
  <si>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</si>
  <si>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</si>
  <si>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</si>
  <si>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</si>
  <si>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</si>
  <si>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</si>
  <si>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</si>
  <si>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</si>
  <si>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</si>
  <si>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</si>
  <si>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</si>
  <si>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 xml:space="preserve">Herramientas (bioseguridad y materiales) </t>
  </si>
  <si>
    <t>Rentabilidad Proyectada</t>
  </si>
  <si>
    <t>Otros (impresiones, premios, etc.)</t>
  </si>
  <si>
    <t>Total Costos Fijos</t>
  </si>
  <si>
    <t>Capitalización:</t>
  </si>
  <si>
    <t>Objetivo = PE</t>
  </si>
  <si>
    <t>Costo Variable Unitario</t>
  </si>
  <si>
    <t>Costos insumos por unidad producida</t>
  </si>
  <si>
    <t>Acciones Internas</t>
  </si>
  <si>
    <t>Comisión por venta</t>
  </si>
  <si>
    <t>Acciones Externas</t>
  </si>
  <si>
    <t>Costos asociados a la cobranza de venta unitaria (Mercado Pago, Posnet, Tarjetas, etc.)</t>
  </si>
  <si>
    <t>Costos Variables (al PE)</t>
  </si>
  <si>
    <t>Costos asociados a distribución y entrega unitaria</t>
  </si>
  <si>
    <t>Total Capital Inicial (PE)</t>
  </si>
  <si>
    <t>Valor de Acción</t>
  </si>
  <si>
    <t>Precio</t>
  </si>
  <si>
    <t>No puede ser menor al costo variable unitario, debe contemplar margen para costos fijos + % de ganancia + riesgos</t>
  </si>
  <si>
    <t>Supuestos de este cálculo de desarrollo de capital inicial:</t>
  </si>
  <si>
    <t>Punto de Equilibrio</t>
  </si>
  <si>
    <t>cantidad de acciones emitidas = el doble que la cantidad de miembros de tu emprendimiento</t>
  </si>
  <si>
    <t>Contribución Marginal Unitaria (Precio - CVU)</t>
  </si>
  <si>
    <t>capital inicial = para cubrir el total de tus costos fijos + los costos variables hasta alcanzar PE (para después reinvertir para seguir produciendo)</t>
  </si>
  <si>
    <t>Unidades (CF/CMU)</t>
  </si>
  <si>
    <t>*si querés, podés modificar cualquiera de estos supuestos</t>
  </si>
  <si>
    <t>**ver también el cálculo que se desprende en el SGME como sugerencia de valor de acción</t>
  </si>
  <si>
    <t>Si entendés que los márgenes de ganancias, los escenarios de producción y/o ventas no son los deseados, podés subir el precio, bajar los costos o aumentar tu objetivo de ventas</t>
  </si>
  <si>
    <t>t</t>
  </si>
  <si>
    <t>Preguntas</t>
  </si>
  <si>
    <t>Respuestas</t>
  </si>
  <si>
    <t>Escenario objetivo:</t>
  </si>
  <si>
    <t>1- ¿Por qué elegiste ese objetivo de ventas/producción?</t>
  </si>
  <si>
    <t>para poder cubirir el monto de gastos para producir y generar ganancias para los accionistas</t>
  </si>
  <si>
    <t>2- ¿Cómo vas a hacer para alcanzar esas ventas?</t>
  </si>
  <si>
    <t>junto a marketin, generando un mayor publico, ofreciendo nuestro producto y dandonos a conocer.</t>
  </si>
  <si>
    <t>3- ¿Cómo vas a hacer para producir esa cantidad en el tiempo determinado?</t>
  </si>
  <si>
    <t>siendo organizados, estimando un tiempo (cantidad de horas por dia enfocadas a la produccion) para ser constantes y alcanzar el objetivo.</t>
  </si>
  <si>
    <t>1- ¿Por qué elegiste ese capital incial?</t>
  </si>
  <si>
    <t>porque es el que cubre los costos fijos y variables iniciales para comenzar con la produccion.</t>
  </si>
  <si>
    <t>2- ¿Por qué elegiste vender esa cantidad de acciones?</t>
  </si>
  <si>
    <t>porque son las que definiendo el valor adecuado a las acciones, cubre los gastos y genera ganancias.</t>
  </si>
  <si>
    <t>3- ¿En qué módulo/s del programa van a reinvertir y por qué?</t>
  </si>
  <si>
    <t xml:space="preserve">en el modulo nueve, ya que esta asociado al area de produccion y venta, el que nos incentiva a tener la mente abierta para cambiar y poder progresar.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</si>
</sst>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&quot;$&quot;* #,##0_-;\-&quot;$&quot;* #,##0_-;_-&quot;$&quot;* &quot;-&quot;??_-;_-@"/>
  </numFmts>
  <fonts count="7">
    <font>
      <sz val="11.0"/>
      <color theme="1"/>
      <name val="Arial"/>
    </font>
    <font>
      <b/>
      <sz val="16.0"/>
      <color theme="9"/>
      <name val="Helvetica Neue"/>
    </font>
    <font>
      <sz val="11.0"/>
      <color theme="9"/>
      <name val="Helvetica Neue"/>
    </font>
    <font>
      <sz val="11.0"/>
      <color theme="1"/>
      <name val="Calibri"/>
    </font>
    <font>
      <sz val="11.0"/>
      <color rgb="FFFF0000"/>
      <name val="Calibri"/>
    </font>
    <font>
      <sz val="11.0"/>
      <color rgb="FF000000"/>
      <name val="Arial"/>
    </font>
    <font/>
  </fonts>
  <fills count="11">
    <fill>
      <patternFill patternType="none"/>
    </fill>
    <fill>
      <patternFill patternType="lightGray"/>
    </fill>
    <fill>
      <patternFill patternType="solid">
        <fgColor rgb="FF7F7F7F"/>
        <bgColor rgb="FF7F7F7F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F2F2F2"/>
        <bgColor rgb="FFF2F2F2"/>
      </patternFill>
    </fill>
    <fill>
      <patternFill patternType="solid">
        <fgColor theme="9"/>
        <bgColor theme="9"/>
      </patternFill>
    </fill>
    <fill>
      <patternFill patternType="solid">
        <fgColor rgb="FF595959"/>
        <bgColor rgb="FF595959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</fills>
  <borders count="2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7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/>
    </xf>
    <xf borderId="0" fillId="0" fontId="2" numFmtId="0" xfId="0" applyAlignment="1" applyFont="1">
      <alignment horizontal="right"/>
    </xf>
    <xf borderId="1" fillId="2" fontId="3" numFmtId="0" xfId="0" applyAlignment="1" applyBorder="1" applyFill="1" applyFont="1">
      <alignment horizontal="left"/>
    </xf>
    <xf borderId="1" fillId="2" fontId="3" numFmtId="0" xfId="0" applyAlignment="1" applyBorder="1" applyFont="1">
      <alignment horizontal="right"/>
    </xf>
    <xf borderId="1" fillId="3" fontId="3" numFmtId="0" xfId="0" applyAlignment="1" applyBorder="1" applyFill="1" applyFont="1">
      <alignment horizontal="right"/>
    </xf>
    <xf borderId="1" fillId="2" fontId="3" numFmtId="0" xfId="0" applyBorder="1" applyFont="1"/>
    <xf borderId="1" fillId="2" fontId="4" numFmtId="1" xfId="0" applyBorder="1" applyFont="1" applyNumberFormat="1"/>
    <xf borderId="1" fillId="4" fontId="0" numFmtId="1" xfId="0" applyBorder="1" applyFill="1" applyFont="1" applyNumberFormat="1"/>
    <xf borderId="2" fillId="4" fontId="3" numFmtId="0" xfId="0" applyBorder="1" applyFont="1"/>
    <xf borderId="1" fillId="2" fontId="3" numFmtId="2" xfId="0" applyBorder="1" applyFont="1" applyNumberFormat="1"/>
    <xf borderId="1" fillId="0" fontId="4" numFmtId="2" xfId="0" applyBorder="1" applyFont="1" applyNumberFormat="1"/>
    <xf borderId="1" fillId="3" fontId="4" numFmtId="2" xfId="0" applyBorder="1" applyFont="1" applyNumberFormat="1"/>
    <xf borderId="3" fillId="5" fontId="3" numFmtId="0" xfId="0" applyBorder="1" applyFill="1" applyFont="1"/>
    <xf borderId="4" fillId="6" fontId="0" numFmtId="0" xfId="0" applyBorder="1" applyFill="1" applyFont="1"/>
    <xf borderId="4" fillId="5" fontId="3" numFmtId="0" xfId="0" applyBorder="1" applyFont="1"/>
    <xf borderId="5" fillId="5" fontId="3" numFmtId="0" xfId="0" applyBorder="1" applyFont="1"/>
    <xf borderId="1" fillId="0" fontId="4" numFmtId="164" xfId="0" applyBorder="1" applyFont="1" applyNumberFormat="1"/>
    <xf borderId="1" fillId="3" fontId="4" numFmtId="164" xfId="0" applyBorder="1" applyFont="1" applyNumberFormat="1"/>
    <xf borderId="6" fillId="5" fontId="3" numFmtId="0" xfId="0" applyBorder="1" applyFont="1"/>
    <xf borderId="2" fillId="6" fontId="3" numFmtId="0" xfId="0" applyBorder="1" applyFont="1"/>
    <xf borderId="2" fillId="5" fontId="3" numFmtId="0" xfId="0" applyBorder="1" applyFont="1"/>
    <xf borderId="7" fillId="5" fontId="3" numFmtId="0" xfId="0" applyBorder="1" applyFont="1"/>
    <xf borderId="2" fillId="5" fontId="4" numFmtId="164" xfId="0" applyBorder="1" applyFont="1" applyNumberFormat="1"/>
    <xf borderId="7" fillId="6" fontId="3" numFmtId="164" xfId="0" applyBorder="1" applyFont="1" applyNumberFormat="1"/>
    <xf borderId="1" fillId="0" fontId="4" numFmtId="0" xfId="0" applyBorder="1" applyFont="1"/>
    <xf borderId="1" fillId="3" fontId="4" numFmtId="0" xfId="0" applyBorder="1" applyFont="1"/>
    <xf borderId="2" fillId="6" fontId="3" numFmtId="164" xfId="0" applyBorder="1" applyFont="1" applyNumberFormat="1"/>
    <xf borderId="2" fillId="6" fontId="0" numFmtId="164" xfId="0" applyBorder="1" applyFont="1" applyNumberFormat="1"/>
    <xf borderId="2" fillId="5" fontId="0" numFmtId="0" xfId="0" applyBorder="1" applyFont="1"/>
    <xf borderId="1" fillId="0" fontId="4" numFmtId="9" xfId="0" applyBorder="1" applyFont="1" applyNumberFormat="1"/>
    <xf borderId="1" fillId="3" fontId="4" numFmtId="9" xfId="0" applyBorder="1" applyFont="1" applyNumberFormat="1"/>
    <xf borderId="0" fillId="0" fontId="3" numFmtId="9" xfId="0" applyFont="1" applyNumberFormat="1"/>
    <xf borderId="8" fillId="5" fontId="3" numFmtId="0" xfId="0" applyBorder="1" applyFont="1"/>
    <xf borderId="9" fillId="5" fontId="4" numFmtId="164" xfId="0" applyBorder="1" applyFont="1" applyNumberFormat="1"/>
    <xf borderId="9" fillId="5" fontId="3" numFmtId="0" xfId="0" applyBorder="1" applyFont="1"/>
    <xf borderId="10" fillId="5" fontId="3" numFmtId="0" xfId="0" applyBorder="1" applyFont="1"/>
    <xf borderId="0" fillId="0" fontId="3" numFmtId="0" xfId="0" applyFont="1"/>
    <xf borderId="1" fillId="7" fontId="3" numFmtId="0" xfId="0" applyBorder="1" applyFill="1" applyFont="1"/>
    <xf borderId="1" fillId="0" fontId="4" numFmtId="1" xfId="0" applyBorder="1" applyFont="1" applyNumberFormat="1"/>
    <xf borderId="3" fillId="8" fontId="3" numFmtId="0" xfId="0" applyBorder="1" applyFill="1" applyFont="1"/>
    <xf borderId="4" fillId="6" fontId="0" numFmtId="164" xfId="0" applyBorder="1" applyFont="1" applyNumberFormat="1"/>
    <xf borderId="5" fillId="8" fontId="3" numFmtId="0" xfId="0" applyBorder="1" applyFont="1"/>
    <xf borderId="6" fillId="8" fontId="3" numFmtId="0" xfId="0" applyBorder="1" applyFont="1"/>
    <xf borderId="2" fillId="6" fontId="3" numFmtId="9" xfId="0" applyBorder="1" applyFont="1" applyNumberFormat="1"/>
    <xf borderId="7" fillId="8" fontId="3" numFmtId="0" xfId="0" applyBorder="1" applyFont="1"/>
    <xf borderId="2" fillId="6" fontId="0" numFmtId="9" xfId="0" applyBorder="1" applyFont="1" applyNumberFormat="1"/>
    <xf borderId="8" fillId="8" fontId="3" numFmtId="0" xfId="0" applyBorder="1" applyFont="1"/>
    <xf borderId="9" fillId="8" fontId="4" numFmtId="164" xfId="0" applyBorder="1" applyFont="1" applyNumberFormat="1"/>
    <xf borderId="10" fillId="8" fontId="3" numFmtId="0" xfId="0" applyAlignment="1" applyBorder="1" applyFont="1">
      <alignment horizontal="left"/>
    </xf>
    <xf borderId="11" fillId="9" fontId="3" numFmtId="0" xfId="0" applyBorder="1" applyFill="1" applyFont="1"/>
    <xf borderId="12" fillId="6" fontId="0" numFmtId="164" xfId="0" applyBorder="1" applyFont="1" applyNumberFormat="1"/>
    <xf borderId="13" fillId="9" fontId="3" numFmtId="0" xfId="0" applyBorder="1" applyFont="1"/>
    <xf borderId="3" fillId="10" fontId="3" numFmtId="0" xfId="0" applyBorder="1" applyFill="1" applyFont="1"/>
    <xf borderId="12" fillId="10" fontId="4" numFmtId="164" xfId="0" applyBorder="1" applyFont="1" applyNumberFormat="1"/>
    <xf borderId="13" fillId="10" fontId="3" numFmtId="0" xfId="0" applyAlignment="1" applyBorder="1" applyFont="1">
      <alignment horizontal="left"/>
    </xf>
    <xf borderId="6" fillId="10" fontId="3" numFmtId="0" xfId="0" applyBorder="1" applyFont="1"/>
    <xf borderId="2" fillId="10" fontId="4" numFmtId="164" xfId="0" applyBorder="1" applyFont="1" applyNumberFormat="1"/>
    <xf borderId="7" fillId="10" fontId="3" numFmtId="0" xfId="0" applyAlignment="1" applyBorder="1" applyFont="1">
      <alignment horizontal="left"/>
    </xf>
    <xf borderId="8" fillId="10" fontId="3" numFmtId="0" xfId="0" applyBorder="1" applyFont="1"/>
    <xf borderId="9" fillId="10" fontId="4" numFmtId="1" xfId="0" applyBorder="1" applyFont="1" applyNumberFormat="1"/>
    <xf borderId="10" fillId="10" fontId="3" numFmtId="0" xfId="0" applyBorder="1" applyFont="1"/>
    <xf borderId="11" fillId="2" fontId="3" numFmtId="0" xfId="0" applyBorder="1" applyFont="1"/>
    <xf borderId="14" fillId="0" fontId="3" numFmtId="0" xfId="0" applyBorder="1" applyFont="1"/>
    <xf borderId="15" fillId="0" fontId="3" numFmtId="0" xfId="0" applyBorder="1" applyFont="1"/>
    <xf borderId="16" fillId="0" fontId="3" numFmtId="0" xfId="0" applyAlignment="1" applyBorder="1" applyFont="1">
      <alignment horizontal="center" textRotation="90" vertical="center"/>
    </xf>
    <xf borderId="17" fillId="0" fontId="3" numFmtId="0" xfId="0" applyAlignment="1" applyBorder="1" applyFont="1">
      <alignment shrinkToFit="0" wrapText="1"/>
    </xf>
    <xf borderId="18" fillId="0" fontId="5" numFmtId="0" xfId="0" applyAlignment="1" applyBorder="1" applyFont="1">
      <alignment shrinkToFit="0" vertical="top" wrapText="0"/>
    </xf>
    <xf borderId="19" fillId="0" fontId="6" numFmtId="0" xfId="0" applyBorder="1" applyFont="1"/>
    <xf borderId="0" fillId="0" fontId="3" numFmtId="0" xfId="0" applyAlignment="1" applyFont="1">
      <alignment shrinkToFit="0" wrapText="1"/>
    </xf>
    <xf borderId="20" fillId="0" fontId="5" numFmtId="0" xfId="0" applyAlignment="1" applyBorder="1" applyFont="1">
      <alignment shrinkToFit="0" vertical="top" wrapText="0"/>
    </xf>
    <xf borderId="21" fillId="0" fontId="6" numFmtId="0" xfId="0" applyBorder="1" applyFont="1"/>
    <xf borderId="22" fillId="0" fontId="3" numFmtId="0" xfId="0" applyAlignment="1" applyBorder="1" applyFont="1">
      <alignment shrinkToFit="0" wrapText="1"/>
    </xf>
    <xf borderId="23" fillId="0" fontId="5" numFmtId="0" xfId="0" applyAlignment="1" applyBorder="1" applyFont="1">
      <alignment shrinkToFit="0" vertical="top" wrapText="1"/>
    </xf>
    <xf borderId="23" fillId="0" fontId="0" numFmtId="0" xfId="0" applyAlignment="1" applyBorder="1" applyFont="1">
      <alignment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9525</xdr:colOff>
      <xdr:row>0</xdr:row>
      <xdr:rowOff>19050</xdr:rowOff>
    </xdr:from>
    <xdr:ext cx="2152650" cy="53340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7.63"/>
    <col customWidth="1" min="2" max="2" width="9.5"/>
    <col customWidth="1" min="3" max="3" width="83.75"/>
    <col customWidth="1" min="4" max="4" width="4.63"/>
    <col customWidth="1" min="5" max="5" width="10.0"/>
    <col customWidth="1" min="6" max="6" width="21.88"/>
    <col customWidth="1" min="7" max="7" width="10.25"/>
    <col customWidth="1" min="8" max="8" width="15.0"/>
    <col customWidth="1" min="9" max="9" width="15.13"/>
    <col customWidth="1" min="10" max="10" width="16.38"/>
    <col customWidth="1" min="11" max="11" width="26.13"/>
    <col customWidth="1" min="12" max="12" width="19.75"/>
  </cols>
  <sheetData>
    <row r="1" ht="14.25" customHeight="1">
      <c r="C1" s="1" t="s">
        <v>0</v>
      </c>
    </row>
    <row r="2" ht="14.25" customHeight="1">
      <c r="C2" s="2" t="s">
        <v>1</v>
      </c>
      <c r="F2" s="3" t="s">
        <v>2</v>
      </c>
      <c r="G2" s="4" t="s">
        <v>3</v>
      </c>
      <c r="H2" s="4" t="s">
        <v>4</v>
      </c>
      <c r="I2" s="4" t="s">
        <v>5</v>
      </c>
      <c r="J2" s="5" t="s">
        <v>6</v>
      </c>
    </row>
    <row r="3" ht="14.25" customHeight="1">
      <c r="C3" s="2" t="s">
        <v>7</v>
      </c>
      <c r="F3" s="6" t="s">
        <v>8</v>
      </c>
      <c r="G3" s="7">
        <f>+B28</f>
        <v>113.338843</v>
      </c>
      <c r="H3" s="8">
        <v>125.0</v>
      </c>
      <c r="I3" s="8">
        <v>500.0</v>
      </c>
      <c r="J3" s="8">
        <v>250.0</v>
      </c>
      <c r="K3" s="9" t="s">
        <v>9</v>
      </c>
    </row>
    <row r="4" ht="14.25" customHeight="1">
      <c r="F4" s="10" t="s">
        <v>10</v>
      </c>
      <c r="G4" s="11">
        <f t="shared" ref="G4:J4" si="1">+G3/$B$7</f>
        <v>7.083677686</v>
      </c>
      <c r="H4" s="11">
        <f t="shared" si="1"/>
        <v>7.8125</v>
      </c>
      <c r="I4" s="11">
        <f t="shared" si="1"/>
        <v>31.25</v>
      </c>
      <c r="J4" s="12">
        <f t="shared" si="1"/>
        <v>15.625</v>
      </c>
    </row>
    <row r="5" ht="14.25" customHeight="1">
      <c r="F5" s="10" t="s">
        <v>11</v>
      </c>
      <c r="G5" s="11">
        <f t="shared" ref="G5:J5" si="2">+G4/$B$6</f>
        <v>0.3541838843</v>
      </c>
      <c r="H5" s="11">
        <f t="shared" si="2"/>
        <v>0.390625</v>
      </c>
      <c r="I5" s="11">
        <f t="shared" si="2"/>
        <v>1.5625</v>
      </c>
      <c r="J5" s="12">
        <f t="shared" si="2"/>
        <v>0.78125</v>
      </c>
    </row>
    <row r="6" ht="14.25" customHeight="1">
      <c r="A6" s="13" t="s">
        <v>12</v>
      </c>
      <c r="B6" s="14">
        <v>20.0</v>
      </c>
      <c r="C6" s="15" t="s">
        <v>13</v>
      </c>
      <c r="D6" s="16"/>
      <c r="F6" s="6" t="s">
        <v>14</v>
      </c>
      <c r="G6" s="17">
        <f t="shared" ref="G6:J6" si="3">+$B$24*G3</f>
        <v>34001.65289</v>
      </c>
      <c r="H6" s="17">
        <f t="shared" si="3"/>
        <v>37500</v>
      </c>
      <c r="I6" s="17">
        <f t="shared" si="3"/>
        <v>150000</v>
      </c>
      <c r="J6" s="18">
        <f t="shared" si="3"/>
        <v>75000</v>
      </c>
    </row>
    <row r="7" ht="14.25" customHeight="1">
      <c r="A7" s="19"/>
      <c r="B7" s="20">
        <v>16.0</v>
      </c>
      <c r="C7" s="21" t="s">
        <v>15</v>
      </c>
      <c r="D7" s="22"/>
      <c r="F7" s="6" t="s">
        <v>12</v>
      </c>
      <c r="G7" s="17">
        <f t="shared" ref="G7:J7" si="4">+$B$16</f>
        <v>13714</v>
      </c>
      <c r="H7" s="17">
        <f t="shared" si="4"/>
        <v>13714</v>
      </c>
      <c r="I7" s="17">
        <f t="shared" si="4"/>
        <v>13714</v>
      </c>
      <c r="J7" s="18">
        <f t="shared" si="4"/>
        <v>13714</v>
      </c>
    </row>
    <row r="8" ht="14.25" customHeight="1">
      <c r="A8" s="19"/>
      <c r="B8" s="23">
        <f>1*D8*B7</f>
        <v>800</v>
      </c>
      <c r="C8" s="21" t="s">
        <v>16</v>
      </c>
      <c r="D8" s="24">
        <v>50.0</v>
      </c>
      <c r="F8" s="6" t="s">
        <v>17</v>
      </c>
      <c r="G8" s="17">
        <f t="shared" ref="G8:J8" si="5">+$B$22*G3</f>
        <v>20287.65289</v>
      </c>
      <c r="H8" s="17">
        <f t="shared" si="5"/>
        <v>22375</v>
      </c>
      <c r="I8" s="17">
        <f t="shared" si="5"/>
        <v>89500</v>
      </c>
      <c r="J8" s="18">
        <f t="shared" si="5"/>
        <v>44750</v>
      </c>
    </row>
    <row r="9" ht="14.25" customHeight="1">
      <c r="A9" s="19"/>
      <c r="B9" s="23">
        <f>4*D9*B7</f>
        <v>2240</v>
      </c>
      <c r="C9" s="21" t="s">
        <v>18</v>
      </c>
      <c r="D9" s="24">
        <v>35.0</v>
      </c>
      <c r="F9" s="6" t="s">
        <v>19</v>
      </c>
      <c r="G9" s="17">
        <f t="shared" ref="G9:J9" si="6">+G8+G7</f>
        <v>34001.65289</v>
      </c>
      <c r="H9" s="17">
        <f t="shared" si="6"/>
        <v>36089</v>
      </c>
      <c r="I9" s="17">
        <f t="shared" si="6"/>
        <v>103214</v>
      </c>
      <c r="J9" s="18">
        <f t="shared" si="6"/>
        <v>58464</v>
      </c>
    </row>
    <row r="10" ht="14.25" customHeight="1">
      <c r="A10" s="19"/>
      <c r="B10" s="23">
        <f>(+B6-5)*D10*B7</f>
        <v>6000</v>
      </c>
      <c r="C10" s="21" t="s">
        <v>20</v>
      </c>
      <c r="D10" s="24">
        <v>25.0</v>
      </c>
      <c r="F10" s="6" t="s">
        <v>21</v>
      </c>
      <c r="G10" s="17">
        <f t="shared" ref="G10:J10" si="7">+G6-G9</f>
        <v>0</v>
      </c>
      <c r="H10" s="17">
        <f t="shared" si="7"/>
        <v>1411</v>
      </c>
      <c r="I10" s="17">
        <f t="shared" si="7"/>
        <v>46786</v>
      </c>
      <c r="J10" s="18">
        <f t="shared" si="7"/>
        <v>16536</v>
      </c>
    </row>
    <row r="11" ht="14.25" customHeight="1">
      <c r="A11" s="19"/>
      <c r="B11" s="23">
        <f>+SUM(B8:B10)</f>
        <v>9040</v>
      </c>
      <c r="C11" s="21" t="s">
        <v>22</v>
      </c>
      <c r="D11" s="22"/>
      <c r="F11" s="6" t="s">
        <v>23</v>
      </c>
      <c r="G11" s="25">
        <f t="shared" ref="G11:J11" si="8">+IF(G10&gt;0,G10*0.05,0)</f>
        <v>0</v>
      </c>
      <c r="H11" s="25">
        <f t="shared" si="8"/>
        <v>70.55</v>
      </c>
      <c r="I11" s="25">
        <f t="shared" si="8"/>
        <v>2339.3</v>
      </c>
      <c r="J11" s="26">
        <f t="shared" si="8"/>
        <v>826.8</v>
      </c>
    </row>
    <row r="12" ht="14.25" customHeight="1">
      <c r="A12" s="19"/>
      <c r="B12" s="27">
        <v>0.0</v>
      </c>
      <c r="C12" s="21" t="s">
        <v>24</v>
      </c>
      <c r="D12" s="22"/>
      <c r="F12" s="6" t="s">
        <v>25</v>
      </c>
      <c r="G12" s="17">
        <f t="shared" ref="G12:J12" si="9">+G10-G11</f>
        <v>0</v>
      </c>
      <c r="H12" s="17">
        <f t="shared" si="9"/>
        <v>1340.45</v>
      </c>
      <c r="I12" s="17">
        <f t="shared" si="9"/>
        <v>44446.7</v>
      </c>
      <c r="J12" s="18">
        <f t="shared" si="9"/>
        <v>15709.2</v>
      </c>
    </row>
    <row r="13" ht="14.25" customHeight="1">
      <c r="A13" s="19"/>
      <c r="B13" s="27">
        <v>0.0</v>
      </c>
      <c r="C13" s="21" t="s">
        <v>26</v>
      </c>
      <c r="D13" s="22"/>
      <c r="F13" s="6" t="s">
        <v>27</v>
      </c>
      <c r="G13" s="17">
        <f t="shared" ref="G13:J13" si="10">+G12/($G$18+$G$19)+$G$23</f>
        <v>425.0206612</v>
      </c>
      <c r="H13" s="17">
        <f t="shared" si="10"/>
        <v>441.7762862</v>
      </c>
      <c r="I13" s="17">
        <f t="shared" si="10"/>
        <v>980.6044112</v>
      </c>
      <c r="J13" s="18">
        <f t="shared" si="10"/>
        <v>621.3856612</v>
      </c>
    </row>
    <row r="14" ht="14.25" customHeight="1">
      <c r="A14" s="19"/>
      <c r="B14" s="28">
        <v>4674.0</v>
      </c>
      <c r="C14" s="29" t="s">
        <v>28</v>
      </c>
      <c r="D14" s="22"/>
      <c r="F14" s="6" t="s">
        <v>29</v>
      </c>
      <c r="G14" s="30">
        <f t="shared" ref="G14:J14" si="11">(G13/$G$23)-1</f>
        <v>0</v>
      </c>
      <c r="H14" s="30">
        <f t="shared" si="11"/>
        <v>0.03942308347</v>
      </c>
      <c r="I14" s="30">
        <f t="shared" si="11"/>
        <v>1.307192334</v>
      </c>
      <c r="J14" s="31">
        <f t="shared" si="11"/>
        <v>0.4620128336</v>
      </c>
      <c r="K14" s="32"/>
    </row>
    <row r="15" ht="14.25" customHeight="1">
      <c r="A15" s="19"/>
      <c r="B15" s="27">
        <v>0.0</v>
      </c>
      <c r="C15" s="21" t="s">
        <v>30</v>
      </c>
      <c r="D15" s="22"/>
    </row>
    <row r="16" ht="14.25" customHeight="1">
      <c r="A16" s="33"/>
      <c r="B16" s="34">
        <f>+SUM(B11:B15)</f>
        <v>13714</v>
      </c>
      <c r="C16" s="35" t="s">
        <v>31</v>
      </c>
      <c r="D16" s="36"/>
      <c r="F16" s="37" t="s">
        <v>32</v>
      </c>
      <c r="I16" s="32"/>
      <c r="J16" s="32"/>
      <c r="K16" s="32"/>
      <c r="L16" s="32"/>
    </row>
    <row r="17" ht="14.25" customHeight="1">
      <c r="F17" s="38" t="s">
        <v>33</v>
      </c>
      <c r="G17" s="39">
        <f>+G3</f>
        <v>113.338843</v>
      </c>
    </row>
    <row r="18" ht="14.25" customHeight="1">
      <c r="A18" s="40" t="s">
        <v>34</v>
      </c>
      <c r="B18" s="41">
        <v>140.0</v>
      </c>
      <c r="C18" s="42" t="s">
        <v>35</v>
      </c>
      <c r="F18" s="38" t="s">
        <v>36</v>
      </c>
      <c r="G18" s="25">
        <v>40.0</v>
      </c>
    </row>
    <row r="19" ht="14.25" customHeight="1">
      <c r="A19" s="43"/>
      <c r="B19" s="44">
        <v>0.1</v>
      </c>
      <c r="C19" s="45" t="s">
        <v>37</v>
      </c>
      <c r="F19" s="38" t="s">
        <v>38</v>
      </c>
      <c r="G19" s="25">
        <f>+G18</f>
        <v>40</v>
      </c>
    </row>
    <row r="20" ht="14.25" customHeight="1">
      <c r="A20" s="43"/>
      <c r="B20" s="46">
        <v>0.03</v>
      </c>
      <c r="C20" s="45" t="s">
        <v>39</v>
      </c>
      <c r="F20" s="38" t="s">
        <v>40</v>
      </c>
      <c r="G20" s="17">
        <f>+G8</f>
        <v>20287.65289</v>
      </c>
    </row>
    <row r="21" ht="14.25" customHeight="1">
      <c r="A21" s="43"/>
      <c r="B21" s="27">
        <v>0.0</v>
      </c>
      <c r="C21" s="45" t="s">
        <v>41</v>
      </c>
      <c r="F21" s="38" t="s">
        <v>12</v>
      </c>
      <c r="G21" s="17">
        <f>+$B$16</f>
        <v>13714</v>
      </c>
    </row>
    <row r="22" ht="14.25" customHeight="1">
      <c r="A22" s="47"/>
      <c r="B22" s="48">
        <f>+B18+(B24*B19)+(B20*B24)+B21</f>
        <v>179</v>
      </c>
      <c r="C22" s="49" t="s">
        <v>34</v>
      </c>
      <c r="F22" s="38" t="s">
        <v>42</v>
      </c>
      <c r="G22" s="17">
        <f>+G21+G20</f>
        <v>34001.65289</v>
      </c>
    </row>
    <row r="23" ht="14.25" customHeight="1">
      <c r="F23" s="38" t="s">
        <v>43</v>
      </c>
      <c r="G23" s="17">
        <f>+G22/(G19+G18)</f>
        <v>425.0206612</v>
      </c>
    </row>
    <row r="24" ht="14.25" customHeight="1">
      <c r="A24" s="50" t="s">
        <v>44</v>
      </c>
      <c r="B24" s="51">
        <v>300.0</v>
      </c>
      <c r="C24" s="52" t="s">
        <v>45</v>
      </c>
    </row>
    <row r="25" ht="14.25" customHeight="1">
      <c r="F25" s="37" t="s">
        <v>46</v>
      </c>
    </row>
    <row r="26" ht="14.25" customHeight="1">
      <c r="A26" s="53" t="s">
        <v>47</v>
      </c>
      <c r="B26" s="54">
        <f>+B16</f>
        <v>13714</v>
      </c>
      <c r="C26" s="55" t="s">
        <v>12</v>
      </c>
      <c r="F26" s="37" t="s">
        <v>48</v>
      </c>
    </row>
    <row r="27" ht="14.25" customHeight="1">
      <c r="A27" s="56"/>
      <c r="B27" s="57">
        <f>+B24-B22</f>
        <v>121</v>
      </c>
      <c r="C27" s="58" t="s">
        <v>49</v>
      </c>
      <c r="F27" s="37" t="s">
        <v>50</v>
      </c>
    </row>
    <row r="28" ht="14.25" customHeight="1">
      <c r="A28" s="59"/>
      <c r="B28" s="60">
        <f>+B26/B27</f>
        <v>113.338843</v>
      </c>
      <c r="C28" s="61" t="s">
        <v>51</v>
      </c>
      <c r="F28" s="37" t="s">
        <v>52</v>
      </c>
    </row>
    <row r="29" ht="14.25" customHeight="1">
      <c r="F29" s="37" t="s">
        <v>53</v>
      </c>
    </row>
    <row r="30" ht="14.25" customHeight="1"/>
    <row r="31" ht="14.25" customHeight="1">
      <c r="A31" s="37" t="s">
        <v>54</v>
      </c>
    </row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0.0"/>
    <col customWidth="1" min="2" max="2" width="26.5"/>
    <col customWidth="1" min="3" max="3" width="107.75"/>
    <col customWidth="1" min="4" max="6" width="10.0"/>
  </cols>
  <sheetData>
    <row r="1" ht="14.25" customHeight="1">
      <c r="A1" s="62" t="s">
        <v>55</v>
      </c>
      <c r="B1" s="63" t="s">
        <v>56</v>
      </c>
      <c r="C1" s="64" t="s">
        <v>57</v>
      </c>
    </row>
    <row r="2" ht="33.0" customHeight="1">
      <c r="A2" s="65" t="s">
        <v>58</v>
      </c>
      <c r="B2" s="66" t="s">
        <v>59</v>
      </c>
      <c r="C2" s="67" t="s">
        <v>60</v>
      </c>
    </row>
    <row r="3" ht="27.75" customHeight="1">
      <c r="A3" s="68"/>
      <c r="B3" s="69" t="s">
        <v>61</v>
      </c>
      <c r="C3" s="70" t="s">
        <v>62</v>
      </c>
    </row>
    <row r="4" ht="47.25" customHeight="1">
      <c r="A4" s="71"/>
      <c r="B4" s="72" t="s">
        <v>63</v>
      </c>
      <c r="C4" s="73" t="s">
        <v>64</v>
      </c>
    </row>
    <row r="5" ht="29.25" customHeight="1">
      <c r="A5" s="65" t="s">
        <v>32</v>
      </c>
      <c r="B5" s="66" t="s">
        <v>65</v>
      </c>
      <c r="C5" s="67" t="s">
        <v>66</v>
      </c>
    </row>
    <row r="6" ht="27.75" customHeight="1">
      <c r="A6" s="68"/>
      <c r="B6" s="69" t="s">
        <v>67</v>
      </c>
      <c r="C6" s="70" t="s">
        <v>68</v>
      </c>
    </row>
    <row r="7" ht="45.75" customHeight="1">
      <c r="A7" s="71"/>
      <c r="B7" s="72" t="s">
        <v>69</v>
      </c>
      <c r="C7" s="74" t="s">
        <v>70</v>
      </c>
    </row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2:A4"/>
    <mergeCell ref="A5:A7"/>
  </mergeCells>
  <printOptions/>
  <pageMargins bottom="0.75" footer="0.0" header="0.0" left="0.7" right="0.7" top="0.75"/>
  <pageSetup orientation="landscape"/>
  <drawing r:id="rId1"/>
</worksheet>
</file>