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activeTab="1"/>
  </bookViews>
  <sheets>
    <sheet name="Cálculo" sheetId="1" r:id="rId1"/>
    <sheet name="Justificación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6" i="1"/>
  <c r="K4" i="1"/>
  <c r="K5" i="1"/>
  <c r="K6" i="1"/>
  <c r="H18" i="1"/>
  <c r="B10" i="1"/>
  <c r="B9" i="1"/>
  <c r="B8" i="1"/>
  <c r="B11" i="1"/>
  <c r="B16" i="1"/>
  <c r="I7" i="1"/>
  <c r="B31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 s="1"/>
  <c r="K14" i="1" s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4" i="1"/>
  <c r="J5" i="1"/>
  <c r="H9" i="1"/>
  <c r="H10" i="1"/>
  <c r="H11" i="1"/>
  <c r="H12" i="1"/>
  <c r="I11" i="1"/>
  <c r="I12" i="1"/>
  <c r="I13" i="1" l="1"/>
  <c r="I14" i="1" s="1"/>
  <c r="H13" i="1"/>
  <c r="H14" i="1" s="1"/>
  <c r="J13" i="1"/>
  <c r="J14" i="1" s="1"/>
</calcChain>
</file>

<file path=xl/sharedStrings.xml><?xml version="1.0" encoding="utf-8"?>
<sst xmlns="http://schemas.openxmlformats.org/spreadsheetml/2006/main" count="80" uniqueCount="75">
  <si>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</si>
  <si>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</si>
  <si>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</si>
  <si>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</si>
  <si>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</si>
  <si>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</si>
  <si>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</si>
  <si>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</si>
  <si>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</si>
  <si>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</si>
  <si>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</si>
  <si>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</si>
  <si>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</si>
  <si>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</si>
  <si>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</si>
  <si>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</si>
  <si>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</si>
  <si>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</si>
  <si>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</si>
  <si>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</si>
  <si>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</si>
  <si>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</si>
  <si>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</si>
  <si>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</si>
  <si>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</si>
  <si>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</si>
  <si>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</si>
  <si>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</si>
  <si>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</si>
  <si>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</si>
  <si>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</si>
  <si>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</si>
  <si>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</si>
  <si>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</si>
  <si>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</t>
  </si>
  <si>
    <t>Q / unidad producida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</si>
  <si>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</si>
  <si>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</si>
  <si>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</si>
  <si>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</si>
  <si>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</si>
  <si>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</si>
  <si>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</si>
  <si>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</si>
  <si>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</si>
  <si>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</si>
  <si>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</si>
  <si>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</si>
  <si>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</si>
  <si>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</si>
  <si>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</si>
  <si>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</si>
  <si>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</si>
  <si>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Contribución Marginal Unitaria (Precio - CVU)</t>
  </si>
  <si>
    <t>Unidades (CF/CMU)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</si>
  <si>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</si>
  <si>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</si>
  <si>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</si>
  <si>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</si>
  <si>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</si>
  <si>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</si>
  <si>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</si>
  <si>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</si>
  <si>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</si>
  <si>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</si>
  <si>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kit de la cera (costos de este insumo por unidad producida)</t>
  </si>
  <si>
    <t>Insumo 2: alcohol (costos de este insumo por unidad producida)</t>
  </si>
  <si>
    <t>Insumo 3: hilo  (costos de este insumo por unidad producida)</t>
  </si>
  <si>
    <t>Insumo 4: packaging (costos de este insumo por unidad producida)</t>
  </si>
  <si>
    <t>Nos dividimos en dos equipos, uno que se va a encargar de cortar botellas y el otro a la producción de las velas.</t>
  </si>
  <si>
    <t>Por que si vendemos más acciones, el precio sería más accesible y tentador para nuestros futuros accionistas, y eso nos daria la posibilidad de obtener mayor capital.</t>
  </si>
  <si>
    <t>Elegimos ese objetivo de producción, ya que, teniendo en cuenta el contexto actual en el que nos encontramos, tanto económico como epidemiológico, observamos dos necesidades básicas: el empleo autogestionado, el bienestar y el cuidado del medio ambiente.  De esta manera el producto generaría trabajo para quien opte producirlo, a partir del reciclado de botellas de vidrio y, mediante la cera de soja y aromas determinadas, se proyecta  generar bienestar y relajación a partir de la atención plena con velas.</t>
  </si>
  <si>
    <t>Contamos con un redes sociales, entre ellos  instagram y facebook como medio de comunicador para atraer a nuevos potenciales clientes que estén interesados en nuestros productos.</t>
  </si>
  <si>
    <t>Elegimos ese capital inicial por que lo necesitamos para cubrir los costos variables para la producción de nuestro producto procurando que el valor de las acciones sean accesibles</t>
  </si>
  <si>
    <t>En el módulo que vamos a reinvertir va a ser entre el 13 y 14, ya que, en algun momento que empecemos a producir en gran cantidad, los materiales se nos van a agotar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</si>
</sst>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8" borderId="12" xfId="0" applyFill="1" applyBorder="1"/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1" fontId="2" fillId="9" borderId="8" xfId="0" applyNumberFormat="1" applyFont="1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4" borderId="6" xfId="0" applyFill="1" applyBorder="1"/>
    <xf numFmtId="0" fontId="0" fillId="6" borderId="9" xfId="0" applyFill="1" applyBorder="1"/>
    <xf numFmtId="0" fontId="0" fillId="4" borderId="4" xfId="0" applyFill="1" applyBorder="1"/>
    <xf numFmtId="164" fontId="2" fillId="6" borderId="3" xfId="1" applyFont="1" applyFill="1" applyBorder="1" applyProtection="1">
      <protection locked="0"/>
    </xf>
    <xf numFmtId="164" fontId="2" fillId="6" borderId="0" xfId="1" applyFont="1" applyFill="1" applyBorder="1" applyProtection="1">
      <protection locked="0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D8" workbookViewId="0">
      <selection activeCell="H20" sqref="H20"/>
    </sheetView>
  </sheetViews>
  <sheetFormatPr baseColWidth="10" defaultColWidth="11.42578125" defaultRowHeight="15" x14ac:dyDescent="0.25"/>
  <cols>
    <col min="1" max="1" width="20.140625" bestFit="1" customWidth="1"/>
    <col min="2" max="2" width="10.85546875" customWidth="1"/>
    <col min="3" max="3" width="95.7109375" bestFit="1" customWidth="1"/>
    <col min="4" max="4" width="9" customWidth="1"/>
    <col min="5" max="5" width="18.14062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6" t="s">
        <v>2</v>
      </c>
      <c r="H2" s="3" t="s">
        <v>3</v>
      </c>
      <c r="I2" s="3" t="s">
        <v>4</v>
      </c>
      <c r="J2" s="3" t="s">
        <v>5</v>
      </c>
      <c r="K2" s="49" t="s">
        <v>6</v>
      </c>
    </row>
    <row r="3" spans="1:13" x14ac:dyDescent="0.25">
      <c r="C3" s="2" t="s">
        <v>7</v>
      </c>
      <c r="G3" s="8" t="s">
        <v>8</v>
      </c>
      <c r="H3" s="13">
        <f>+B32</f>
        <v>47.147920907654417</v>
      </c>
      <c r="I3" s="55">
        <v>25</v>
      </c>
      <c r="J3" s="55">
        <v>75</v>
      </c>
      <c r="K3" s="55">
        <v>120</v>
      </c>
      <c r="L3" s="63" t="s">
        <v>9</v>
      </c>
    </row>
    <row r="4" spans="1:13" x14ac:dyDescent="0.25">
      <c r="G4" s="20" t="s">
        <v>10</v>
      </c>
      <c r="H4" s="21">
        <f>+H3/$B$7</f>
        <v>2.946745056728401</v>
      </c>
      <c r="I4" s="21">
        <f>+I3/$B$7</f>
        <v>1.5625</v>
      </c>
      <c r="J4" s="21">
        <f>+J3/$B$7</f>
        <v>4.6875</v>
      </c>
      <c r="K4" s="53">
        <f>+K3/$B$7</f>
        <v>7.5</v>
      </c>
    </row>
    <row r="5" spans="1:13" x14ac:dyDescent="0.25">
      <c r="G5" s="20" t="s">
        <v>11</v>
      </c>
      <c r="H5" s="21">
        <f t="shared" ref="H5:J5" si="0">+H4/$B$6</f>
        <v>0.11786980226913604</v>
      </c>
      <c r="I5" s="21">
        <f t="shared" si="0"/>
        <v>6.25E-2</v>
      </c>
      <c r="J5" s="21">
        <f t="shared" si="0"/>
        <v>0.1875</v>
      </c>
      <c r="K5" s="53">
        <f t="shared" ref="K5" si="1">+K4/$B$6</f>
        <v>0.3</v>
      </c>
    </row>
    <row r="6" spans="1:13" x14ac:dyDescent="0.2">
      <c r="A6" s="4" t="s">
        <v>12</v>
      </c>
      <c r="B6" s="5">
        <v>25</v>
      </c>
      <c r="C6" s="6" t="s">
        <v>13</v>
      </c>
      <c r="D6" s="7"/>
      <c r="G6" s="8" t="s">
        <v>14</v>
      </c>
      <c r="H6" s="17">
        <f>+$B$28*H3</f>
        <v>16501.772317679046</v>
      </c>
      <c r="I6" s="17">
        <f>+$B$28*I3</f>
        <v>8750</v>
      </c>
      <c r="J6" s="17">
        <f>+$B$28*J3</f>
        <v>26250</v>
      </c>
      <c r="K6" s="51">
        <f>+$B$28*K3</f>
        <v>42000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11040</v>
      </c>
      <c r="I7" s="16">
        <f t="shared" si="2"/>
        <v>11040</v>
      </c>
      <c r="J7" s="16">
        <f t="shared" si="2"/>
        <v>11040</v>
      </c>
      <c r="K7" s="50">
        <f t="shared" si="2"/>
        <v>11040</v>
      </c>
    </row>
    <row r="8" spans="1:13" x14ac:dyDescent="0.2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5461.772317679046</v>
      </c>
      <c r="I8" s="17">
        <f>+$B$26*I3</f>
        <v>2896.083333333333</v>
      </c>
      <c r="J8" s="17">
        <f>+$B$26*J3</f>
        <v>8688.2499999999982</v>
      </c>
      <c r="K8" s="51">
        <f>+$B$26*K3</f>
        <v>13901.199999999999</v>
      </c>
    </row>
    <row r="9" spans="1:13" x14ac:dyDescent="0.2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16501.772317679046</v>
      </c>
      <c r="I9" s="16">
        <f t="shared" si="3"/>
        <v>13936.083333333332</v>
      </c>
      <c r="J9" s="16">
        <f t="shared" si="3"/>
        <v>19728.25</v>
      </c>
      <c r="K9" s="50">
        <f t="shared" ref="K9" si="4">+K8+K7</f>
        <v>24941.199999999997</v>
      </c>
    </row>
    <row r="10" spans="1:13" x14ac:dyDescent="0.2">
      <c r="A10" s="9"/>
      <c r="B10" s="14">
        <f>(+B6-5)*D10*B7</f>
        <v>8000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-5186.0833333333321</v>
      </c>
      <c r="J10" s="16">
        <f>+J6-J9</f>
        <v>6521.75</v>
      </c>
      <c r="K10" s="50">
        <f>+K6-K9</f>
        <v>17058.800000000003</v>
      </c>
    </row>
    <row r="11" spans="1:13" x14ac:dyDescent="0.2">
      <c r="A11" s="9"/>
      <c r="B11" s="14">
        <f>+SUM(B8:B10)</f>
        <v>11040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326.08750000000003</v>
      </c>
      <c r="K11" s="52">
        <f t="shared" ref="K11" si="6">+IF(K10&gt;0,K10*0.05,0)</f>
        <v>852.94000000000017</v>
      </c>
    </row>
    <row r="12" spans="1:13" x14ac:dyDescent="0.2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-5186.0833333333321</v>
      </c>
      <c r="J12" s="16">
        <f t="shared" si="7"/>
        <v>6195.6625000000004</v>
      </c>
      <c r="K12" s="50">
        <f t="shared" ref="K12" si="8">+K10-K11</f>
        <v>16205.860000000002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110.01181545119364</v>
      </c>
      <c r="I13" s="16">
        <f>+I12/($H$18+$H$19)+$H$23</f>
        <v>75.437926562304767</v>
      </c>
      <c r="J13" s="16">
        <f>+J12/($H$18+$H$19)+$H$23</f>
        <v>151.3162321178603</v>
      </c>
      <c r="K13" s="50">
        <f>+K12/($H$18+$H$19)+$H$23</f>
        <v>218.05088211786034</v>
      </c>
    </row>
    <row r="14" spans="1:13" x14ac:dyDescent="0.2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-0.31427432359960883</v>
      </c>
      <c r="J14" s="28">
        <f>(J13/$H$23)-1</f>
        <v>0.37545436821730505</v>
      </c>
      <c r="K14" s="54">
        <f t="shared" ref="K14" si="9">(K13/$H$23)-1</f>
        <v>0.98206784629054544</v>
      </c>
      <c r="L14" s="29"/>
    </row>
    <row r="15" spans="1:13" x14ac:dyDescent="0.2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11040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">
      <c r="G17" s="33" t="s">
        <v>33</v>
      </c>
      <c r="H17" s="34">
        <f>+H3</f>
        <v>47.147920907654417</v>
      </c>
    </row>
    <row r="18" spans="1:8" x14ac:dyDescent="0.2">
      <c r="D18" t="s">
        <v>34</v>
      </c>
      <c r="E18" t="s">
        <v>35</v>
      </c>
      <c r="G18" s="33" t="s">
        <v>36</v>
      </c>
      <c r="H18" s="19">
        <f>+$B$6</f>
        <v>25</v>
      </c>
    </row>
    <row r="19" spans="1:8" x14ac:dyDescent="0.2">
      <c r="A19" s="26" t="s">
        <v>37</v>
      </c>
      <c r="B19" s="71">
        <f>IF(D19&gt;1,D19/E19,0)</f>
        <v>38</v>
      </c>
      <c r="C19" s="64" t="s">
        <v>65</v>
      </c>
      <c r="D19" s="27">
        <v>2850</v>
      </c>
      <c r="E19" s="70">
        <v>75</v>
      </c>
      <c r="G19" s="33" t="s">
        <v>38</v>
      </c>
      <c r="H19" s="19">
        <v>125</v>
      </c>
    </row>
    <row r="20" spans="1:8" x14ac:dyDescent="0.2">
      <c r="A20" s="30"/>
      <c r="B20" s="72">
        <f>IF(D20&gt;1,D20/E20,0)</f>
        <v>1.6</v>
      </c>
      <c r="C20" s="65" t="s">
        <v>66</v>
      </c>
      <c r="D20" s="18">
        <v>120</v>
      </c>
      <c r="E20" s="68">
        <v>75</v>
      </c>
      <c r="G20" s="33" t="s">
        <v>39</v>
      </c>
      <c r="H20" s="16">
        <f>+H8</f>
        <v>5461.772317679046</v>
      </c>
    </row>
    <row r="21" spans="1:8" x14ac:dyDescent="0.2">
      <c r="A21" s="30"/>
      <c r="B21" s="72">
        <f>IF(D21&gt;1,D21/E21,0)</f>
        <v>4</v>
      </c>
      <c r="C21" s="65" t="s">
        <v>67</v>
      </c>
      <c r="D21" s="18">
        <v>300</v>
      </c>
      <c r="E21" s="68">
        <v>75</v>
      </c>
      <c r="G21" s="33" t="s">
        <v>12</v>
      </c>
      <c r="H21" s="16">
        <f>+$B$16</f>
        <v>11040</v>
      </c>
    </row>
    <row r="22" spans="1:8" x14ac:dyDescent="0.2">
      <c r="A22" s="30"/>
      <c r="B22" s="72">
        <f>IF(D22&gt;1,D22/E22,0)</f>
        <v>15.333333333333334</v>
      </c>
      <c r="C22" s="65" t="s">
        <v>68</v>
      </c>
      <c r="D22" s="18">
        <v>1150</v>
      </c>
      <c r="E22" s="68">
        <v>75</v>
      </c>
      <c r="G22" s="33" t="s">
        <v>40</v>
      </c>
      <c r="H22" s="16">
        <f>+H21+H20</f>
        <v>16501.772317679046</v>
      </c>
    </row>
    <row r="23" spans="1:8" x14ac:dyDescent="0.25">
      <c r="A23" s="30"/>
      <c r="B23" s="31">
        <v>0.1</v>
      </c>
      <c r="C23" s="65" t="s">
        <v>41</v>
      </c>
      <c r="D23" s="65"/>
      <c r="E23" s="32"/>
      <c r="G23" s="33" t="s">
        <v>42</v>
      </c>
      <c r="H23" s="17">
        <f>+H22/(H19+H18)</f>
        <v>110.01181545119364</v>
      </c>
    </row>
    <row r="24" spans="1:8" x14ac:dyDescent="0.2">
      <c r="A24" s="30"/>
      <c r="B24" s="31">
        <v>6.2600000000000003E-2</v>
      </c>
      <c r="C24" s="65" t="s">
        <v>43</v>
      </c>
      <c r="D24" s="65"/>
      <c r="E24" s="32"/>
    </row>
    <row r="25" spans="1:8" x14ac:dyDescent="0.25">
      <c r="A25" s="30"/>
      <c r="B25" s="18">
        <v>0</v>
      </c>
      <c r="C25" s="65" t="s">
        <v>44</v>
      </c>
      <c r="D25" s="65"/>
      <c r="E25" s="32"/>
      <c r="G25" t="s">
        <v>45</v>
      </c>
    </row>
    <row r="26" spans="1:8" x14ac:dyDescent="0.2">
      <c r="A26" s="35"/>
      <c r="B26" s="36">
        <f>+B19+(B28*B23)+(B24*B28)+B25+B20+B21+B22</f>
        <v>115.84333333333332</v>
      </c>
      <c r="C26" s="66" t="s">
        <v>37</v>
      </c>
      <c r="D26" s="67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350</v>
      </c>
      <c r="C28" s="39" t="s">
        <v>49</v>
      </c>
      <c r="G28" t="s">
        <v>50</v>
      </c>
    </row>
    <row r="29" spans="1:8" x14ac:dyDescent="0.25">
      <c r="G29" t="s">
        <v>51</v>
      </c>
    </row>
    <row r="30" spans="1:8" x14ac:dyDescent="0.2">
      <c r="A30" s="40" t="s">
        <v>52</v>
      </c>
      <c r="B30" s="41">
        <f>+B16</f>
        <v>11040</v>
      </c>
      <c r="C30" s="42" t="s">
        <v>12</v>
      </c>
    </row>
    <row r="31" spans="1:8" x14ac:dyDescent="0.25">
      <c r="A31" s="43"/>
      <c r="B31" s="44">
        <f>+B28-B26</f>
        <v>234.15666666666669</v>
      </c>
      <c r="C31" s="45" t="s">
        <v>53</v>
      </c>
    </row>
    <row r="32" spans="1:8" x14ac:dyDescent="0.2">
      <c r="A32" s="46"/>
      <c r="B32" s="47">
        <f>+B30/B31</f>
        <v>47.147920907654417</v>
      </c>
      <c r="C32" s="48" t="s">
        <v>54</v>
      </c>
    </row>
    <row r="35" spans="1:1" x14ac:dyDescent="0.25">
      <c r="A35" t="s">
        <v>55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C2" workbookViewId="0">
      <selection activeCell="C4" sqref="C4"/>
    </sheetView>
  </sheetViews>
  <sheetFormatPr baseColWidth="10" defaultColWidth="11.42578125" defaultRowHeight="15" x14ac:dyDescent="0.25"/>
  <cols>
    <col min="2" max="2" width="18" customWidth="1"/>
    <col min="3" max="3" width="219.85546875" bestFit="1" customWidth="1"/>
  </cols>
  <sheetData>
    <row r="1" spans="1:3" x14ac:dyDescent="0.25">
      <c r="A1" s="62"/>
      <c r="B1" s="60" t="s">
        <v>56</v>
      </c>
      <c r="C1" s="61" t="s">
        <v>57</v>
      </c>
    </row>
    <row r="2" spans="1:3" ht="75" x14ac:dyDescent="0.25">
      <c r="A2" s="73" t="s">
        <v>58</v>
      </c>
      <c r="B2" s="57" t="s">
        <v>59</v>
      </c>
      <c r="C2" s="78" t="s">
        <v>71</v>
      </c>
    </row>
    <row r="3" spans="1:3" ht="45" x14ac:dyDescent="0.25">
      <c r="A3" s="74"/>
      <c r="B3" s="59" t="s">
        <v>60</v>
      </c>
      <c r="C3" s="77" t="s">
        <v>72</v>
      </c>
    </row>
    <row r="4" spans="1:3" ht="90" x14ac:dyDescent="0.25">
      <c r="A4" s="75"/>
      <c r="B4" s="58" t="s">
        <v>61</v>
      </c>
      <c r="C4" s="76" t="s">
        <v>69</v>
      </c>
    </row>
    <row r="5" spans="1:3" ht="45" x14ac:dyDescent="0.25">
      <c r="A5" s="73" t="s">
        <v>32</v>
      </c>
      <c r="B5" s="57" t="s">
        <v>62</v>
      </c>
      <c r="C5" s="78" t="s">
        <v>73</v>
      </c>
    </row>
    <row r="6" spans="1:3" ht="60" x14ac:dyDescent="0.25">
      <c r="A6" s="74"/>
      <c r="B6" s="59" t="s">
        <v>63</v>
      </c>
      <c r="C6" s="77" t="s">
        <v>70</v>
      </c>
    </row>
    <row r="7" spans="1:3" ht="75" x14ac:dyDescent="0.25">
      <c r="A7" s="75"/>
      <c r="B7" s="58" t="s">
        <v>64</v>
      </c>
      <c r="C7" s="79" t="s">
        <v>74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Raquel</cp:lastModifiedBy>
  <cp:revision/>
  <dcterms:created xsi:type="dcterms:W3CDTF">2021-01-12T19:33:14Z</dcterms:created>
  <dcterms:modified xsi:type="dcterms:W3CDTF">2021-06-17T16:55:04Z</dcterms:modified>
</cp:coreProperties>
</file>