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af87a11ce2bd7efa/Desktop/"/>
    </mc:Choice>
  </mc:AlternateContent>
  <xr:revisionPtr revIDLastSave="0" documentId="8_{73FF2B20-559A-4640-B1FA-30DB53ACCC43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Cálculo" sheetId="1" r:id="rId1"/>
    <sheet name="Justificació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D22" i="1"/>
  <c r="B22" i="1" s="1"/>
  <c r="D21" i="1"/>
  <c r="B21" i="1"/>
  <c r="D20" i="1"/>
  <c r="B20" i="1"/>
  <c r="D19" i="1"/>
  <c r="B19" i="1" s="1"/>
  <c r="B26" i="1" s="1"/>
  <c r="H18" i="1"/>
  <c r="B10" i="1"/>
  <c r="B9" i="1"/>
  <c r="B11" i="1" s="1"/>
  <c r="B16" i="1" s="1"/>
  <c r="B8" i="1"/>
  <c r="K6" i="1"/>
  <c r="J6" i="1"/>
  <c r="I6" i="1"/>
  <c r="K5" i="1"/>
  <c r="J5" i="1"/>
  <c r="I5" i="1"/>
  <c r="K4" i="1"/>
  <c r="J4" i="1"/>
  <c r="I4" i="1"/>
  <c r="H21" i="1" l="1"/>
  <c r="K7" i="1"/>
  <c r="J7" i="1"/>
  <c r="I7" i="1"/>
  <c r="H7" i="1"/>
  <c r="B30" i="1"/>
  <c r="B32" i="1" s="1"/>
  <c r="H3" i="1" s="1"/>
  <c r="J8" i="1"/>
  <c r="J9" i="1" s="1"/>
  <c r="J10" i="1" s="1"/>
  <c r="I8" i="1"/>
  <c r="K8" i="1"/>
  <c r="K9" i="1" s="1"/>
  <c r="K10" i="1" s="1"/>
  <c r="B31" i="1"/>
  <c r="J11" i="1" l="1"/>
  <c r="J12" i="1"/>
  <c r="I9" i="1"/>
  <c r="I10" i="1" s="1"/>
  <c r="H17" i="1"/>
  <c r="H6" i="1"/>
  <c r="H4" i="1"/>
  <c r="H5" i="1" s="1"/>
  <c r="K11" i="1"/>
  <c r="K12" i="1"/>
  <c r="H8" i="1"/>
  <c r="I11" i="1" l="1"/>
  <c r="I12" i="1"/>
  <c r="H20" i="1"/>
  <c r="H22" i="1" s="1"/>
  <c r="H23" i="1" s="1"/>
  <c r="K13" i="1" s="1"/>
  <c r="K14" i="1" s="1"/>
  <c r="H9" i="1"/>
  <c r="H10" i="1" s="1"/>
  <c r="H11" i="1" l="1"/>
  <c r="H12" i="1"/>
  <c r="H13" i="1" s="1"/>
  <c r="H14" i="1" s="1"/>
  <c r="I13" i="1"/>
  <c r="I14" i="1" s="1"/>
  <c r="J13" i="1"/>
  <c r="J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<sst xmlns="http://schemas.openxmlformats.org/spreadsheetml/2006/main" count="84" uniqueCount="79">
  <si>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</si>
  <si>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</si>
  <si>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</si>
  <si>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</si>
  <si>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</si>
  <si>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</si>
  <si>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</si>
  <si>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</si>
  <si>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</si>
  <si>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</si>
  <si>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</si>
  <si>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</si>
  <si>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</si>
  <si>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</si>
  <si>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</si>
  <si>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</si>
  <si>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</si>
  <si>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</si>
  <si>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</si>
  <si>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</si>
  <si>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</si>
  <si>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</si>
  <si>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</si>
  <si>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</si>
  <si>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</si>
  <si>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</si>
  <si>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</si>
  <si>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</si>
  <si>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</si>
  <si>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</si>
  <si>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</si>
  <si>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</si>
  <si>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</si>
  <si>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</si>
  <si>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</si>
  <si>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</si>
  <si>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</si>
  <si>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</si>
  <si>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Cera de abeja + resina (costos de este insumo por unidad producida)</t>
  </si>
  <si>
    <t>Acciones Externas</t>
  </si>
  <si>
    <t>Insumo 2: Tela 28 x 25 cm(costos de este insumo por unidad producida)</t>
  </si>
  <si>
    <t>Costos Variables (al PE)</t>
  </si>
  <si>
    <t>Insumo 3: Aceite de coco (costos de este insumo por unidad producida)</t>
  </si>
  <si>
    <t>Insumo 4: Packaging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</si>
  <si>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</si>
  <si>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</si>
  <si>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</si>
  <si>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</si>
  <si>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</si>
  <si>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</si>
  <si>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</si>
  <si>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</si>
  <si>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</si>
  <si>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</si>
  <si>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</si>
  <si>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</si>
  <si>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</si>
  <si>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</si>
  <si>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</si>
  <si>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</si>
  <si>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</si>
  <si>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</si>
  <si>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</si>
  <si>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</si>
  <si>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</si>
  <si>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</si>
  <si>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</si>
  <si>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</si>
  <si>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Decidimos elegir ese objetivo de ventas/producción luego de haber realizado un análisis en base a los resultados obtenidos en una encuesta hecha a los empleados del emprendimiento.</t>
  </si>
  <si>
    <t>2- ¿Cómo vas a hacer para alcanzar esas ventas?</t>
  </si>
  <si>
    <t>Para alcanzar estas ventas vamos a trabajar fuertemente en la difusión del proyecto a través de las redes sociales y conocidos interesados para obtener un mayor alcance. El área de marketing está comprometida a utilizar todas las herramientas que estén a su alcance para hacer una buena promoción del emprendimiento.</t>
  </si>
  <si>
    <t>3- ¿Cómo vas a hacer para producir esa cantidad en el tiempo determinado?</t>
  </si>
  <si>
    <t>Para producir toda esa cantidad hemos confeccionado un plan de producción sumamente eficiente que, de seguirlo, augura el resultado esperado.</t>
  </si>
  <si>
    <t>1- ¿Por qué elegiste ese capital incial?</t>
  </si>
  <si>
    <t>Decidimos elegir ese capital inicial para contemplar todos los gastos posibles y tener un margen ante cualquier imprevisto.</t>
  </si>
  <si>
    <t>2- ¿Por qué elegiste vender esa cantidad de acciones?</t>
  </si>
  <si>
    <t>Decidimos elegir esa cantidad de acciones para que la relación precio-acción sea atractiva.</t>
  </si>
  <si>
    <t>3- ¿En qué módulo/s del programa van a reinvertir y por qué?</t>
  </si>
  <si>
    <t xml:space="preserve">Si el mercado es receptivo, tenemos pensado reinvertir en el decimosegundo módulo. Lo discutiremos en esa reunión.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</si>
</sst>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8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rgb="FFFF000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 applyAlignment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 applyAlignment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5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 applyAlignment="1"/>
    <xf numFmtId="165" fontId="3" fillId="6" borderId="4" xfId="0" applyNumberFormat="1" applyFont="1" applyFill="1" applyBorder="1" applyAlignment="1"/>
    <xf numFmtId="0" fontId="3" fillId="6" borderId="5" xfId="0" applyFont="1" applyFill="1" applyBorder="1" applyAlignment="1">
      <alignment horizontal="center"/>
    </xf>
    <xf numFmtId="0" fontId="6" fillId="0" borderId="1" xfId="0" applyFont="1" applyBorder="1" applyAlignment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 applyAlignment="1"/>
    <xf numFmtId="165" fontId="3" fillId="6" borderId="2" xfId="0" applyNumberFormat="1" applyFont="1" applyFill="1" applyBorder="1" applyAlignment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0" fontId="3" fillId="8" borderId="2" xfId="0" applyFont="1" applyFill="1" applyBorder="1"/>
    <xf numFmtId="0" fontId="3" fillId="8" borderId="7" xfId="0" applyFont="1" applyFill="1" applyBorder="1"/>
    <xf numFmtId="164" fontId="3" fillId="6" borderId="2" xfId="0" applyNumberFormat="1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 applyAlignment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5" fillId="0" borderId="0" xfId="0" applyFont="1" applyAlignment="1">
      <alignment horizontal="right"/>
    </xf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/>
    <xf numFmtId="0" fontId="3" fillId="0" borderId="0" xfId="0" applyFont="1" applyAlignment="1">
      <alignment wrapText="1"/>
    </xf>
    <xf numFmtId="0" fontId="3" fillId="0" borderId="21" xfId="0" applyFont="1" applyBorder="1" applyAlignment="1"/>
    <xf numFmtId="0" fontId="3" fillId="0" borderId="23" xfId="0" applyFont="1" applyBorder="1" applyAlignment="1">
      <alignment wrapText="1"/>
    </xf>
    <xf numFmtId="0" fontId="3" fillId="0" borderId="24" xfId="0" applyFont="1" applyBorder="1" applyAlignment="1"/>
    <xf numFmtId="0" fontId="3" fillId="0" borderId="19" xfId="0" applyFont="1" applyBorder="1" applyAlignment="1"/>
    <xf numFmtId="0" fontId="3" fillId="0" borderId="21" xfId="0" applyFont="1" applyBorder="1" applyAlignment="1"/>
    <xf numFmtId="0" fontId="3" fillId="9" borderId="13" xfId="0" applyFont="1" applyFill="1" applyBorder="1" applyAlignment="1">
      <alignment horizontal="left"/>
    </xf>
    <xf numFmtId="0" fontId="7" fillId="0" borderId="14" xfId="0" applyFont="1" applyBorder="1"/>
    <xf numFmtId="0" fontId="7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7" fillId="0" borderId="20" xfId="0" applyFont="1" applyBorder="1"/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baseColWidth="10" defaultColWidth="12.625" defaultRowHeight="15" customHeight="1"/>
  <cols>
    <col min="1" max="1" width="17.625" customWidth="1"/>
    <col min="2" max="2" width="13.25" customWidth="1"/>
    <col min="3" max="3" width="65.625" customWidth="1"/>
    <col min="4" max="4" width="14.125" customWidth="1"/>
    <col min="5" max="5" width="25.125" customWidth="1"/>
    <col min="6" max="6" width="10" customWidth="1"/>
    <col min="7" max="7" width="21.875" customWidth="1"/>
    <col min="8" max="8" width="10.25" customWidth="1"/>
    <col min="9" max="9" width="15" customWidth="1"/>
    <col min="10" max="10" width="15.125" customWidth="1"/>
    <col min="11" max="11" width="17.5" customWidth="1"/>
    <col min="12" max="12" width="27.375" customWidth="1"/>
    <col min="13" max="13" width="19.75" customWidth="1"/>
    <col min="14" max="26" width="10" customWidth="1"/>
  </cols>
  <sheetData>
    <row r="1" spans="1:13" ht="14.25" customHeight="1">
      <c r="C1" s="1" t="s">
        <v>0</v>
      </c>
    </row>
    <row r="2" spans="1:13" ht="14.25" customHeight="1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25" customHeight="1">
      <c r="C3" s="2" t="s">
        <v>7</v>
      </c>
      <c r="G3" s="6" t="s">
        <v>8</v>
      </c>
      <c r="H3" s="7">
        <f>+B32</f>
        <v>41.756399085962286</v>
      </c>
      <c r="I3" s="8">
        <v>70</v>
      </c>
      <c r="J3" s="8">
        <v>150</v>
      </c>
      <c r="K3" s="8">
        <v>119</v>
      </c>
      <c r="L3" s="9" t="s">
        <v>9</v>
      </c>
    </row>
    <row r="4" spans="1:13" ht="14.25" customHeight="1">
      <c r="G4" s="10" t="s">
        <v>10</v>
      </c>
      <c r="H4" s="11">
        <f t="shared" ref="H4:K4" si="0">+H3/$B$7</f>
        <v>2.6097749428726429</v>
      </c>
      <c r="I4" s="11">
        <f t="shared" si="0"/>
        <v>4.375</v>
      </c>
      <c r="J4" s="11">
        <f t="shared" si="0"/>
        <v>9.375</v>
      </c>
      <c r="K4" s="12">
        <f t="shared" si="0"/>
        <v>7.4375</v>
      </c>
    </row>
    <row r="5" spans="1:13" ht="14.25" customHeight="1">
      <c r="G5" s="10" t="s">
        <v>11</v>
      </c>
      <c r="H5" s="11">
        <f t="shared" ref="H5:K5" si="1">+H4/$B$6</f>
        <v>0.11862613376693831</v>
      </c>
      <c r="I5" s="11">
        <f t="shared" si="1"/>
        <v>0.19886363636363635</v>
      </c>
      <c r="J5" s="11">
        <f t="shared" si="1"/>
        <v>0.42613636363636365</v>
      </c>
      <c r="K5" s="12">
        <f t="shared" si="1"/>
        <v>0.33806818181818182</v>
      </c>
    </row>
    <row r="6" spans="1:13" ht="14.25" customHeight="1">
      <c r="A6" s="13" t="s">
        <v>12</v>
      </c>
      <c r="B6" s="14">
        <v>22</v>
      </c>
      <c r="C6" s="15" t="s">
        <v>13</v>
      </c>
      <c r="D6" s="16"/>
      <c r="G6" s="6" t="s">
        <v>14</v>
      </c>
      <c r="H6" s="17">
        <f t="shared" ref="H6:K6" si="2">+$B$28*H3</f>
        <v>20878.199542981143</v>
      </c>
      <c r="I6" s="17">
        <f t="shared" si="2"/>
        <v>35000</v>
      </c>
      <c r="J6" s="17">
        <f t="shared" si="2"/>
        <v>75000</v>
      </c>
      <c r="K6" s="18">
        <f t="shared" si="2"/>
        <v>59500</v>
      </c>
    </row>
    <row r="7" spans="1:13" ht="14.25" customHeight="1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15240</v>
      </c>
      <c r="I7" s="17">
        <f t="shared" si="3"/>
        <v>15240</v>
      </c>
      <c r="J7" s="17">
        <f t="shared" si="3"/>
        <v>15240</v>
      </c>
      <c r="K7" s="18">
        <f t="shared" si="3"/>
        <v>15240</v>
      </c>
    </row>
    <row r="8" spans="1:13" ht="14.25" customHeight="1">
      <c r="A8" s="19"/>
      <c r="B8" s="23">
        <f>2*D8*B7</f>
        <v>1600</v>
      </c>
      <c r="C8" s="21" t="s">
        <v>16</v>
      </c>
      <c r="D8" s="24">
        <v>50</v>
      </c>
      <c r="G8" s="6" t="s">
        <v>17</v>
      </c>
      <c r="H8" s="17">
        <f t="shared" ref="H8:K8" si="4">+$B$26*H3</f>
        <v>5638.1995429811441</v>
      </c>
      <c r="I8" s="17">
        <f t="shared" si="4"/>
        <v>9451.8200000000015</v>
      </c>
      <c r="J8" s="17">
        <f t="shared" si="4"/>
        <v>20253.900000000001</v>
      </c>
      <c r="K8" s="18">
        <f t="shared" si="4"/>
        <v>16068.094000000001</v>
      </c>
    </row>
    <row r="9" spans="1:13" ht="14.25" customHeight="1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5">+H8+H7</f>
        <v>20878.199542981143</v>
      </c>
      <c r="I9" s="17">
        <f t="shared" si="5"/>
        <v>24691.82</v>
      </c>
      <c r="J9" s="17">
        <f t="shared" si="5"/>
        <v>35493.9</v>
      </c>
      <c r="K9" s="18">
        <f t="shared" si="5"/>
        <v>31308.094000000001</v>
      </c>
    </row>
    <row r="10" spans="1:13" ht="14.25" customHeight="1">
      <c r="A10" s="19"/>
      <c r="B10" s="23">
        <f>(+B6-6)*D10*B7</f>
        <v>6400</v>
      </c>
      <c r="C10" s="21" t="s">
        <v>20</v>
      </c>
      <c r="D10" s="24">
        <v>25</v>
      </c>
      <c r="G10" s="6" t="s">
        <v>21</v>
      </c>
      <c r="H10" s="17">
        <f t="shared" ref="H10:K10" si="6">+H6-H9</f>
        <v>0</v>
      </c>
      <c r="I10" s="17">
        <f t="shared" si="6"/>
        <v>10308.18</v>
      </c>
      <c r="J10" s="17">
        <f t="shared" si="6"/>
        <v>39506.1</v>
      </c>
      <c r="K10" s="18">
        <f t="shared" si="6"/>
        <v>28191.905999999999</v>
      </c>
    </row>
    <row r="11" spans="1:13" ht="14.25" customHeight="1">
      <c r="A11" s="19"/>
      <c r="B11" s="23">
        <f>+SUM(B8:B10)</f>
        <v>10240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515.40899999999999</v>
      </c>
      <c r="J11" s="25">
        <f t="shared" si="7"/>
        <v>1975.3050000000001</v>
      </c>
      <c r="K11" s="26">
        <f t="shared" si="7"/>
        <v>1409.5953</v>
      </c>
    </row>
    <row r="12" spans="1:13" ht="14.25" customHeight="1">
      <c r="A12" s="19"/>
      <c r="B12" s="27">
        <v>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9792.7710000000006</v>
      </c>
      <c r="J12" s="17">
        <f t="shared" si="8"/>
        <v>37530.794999999998</v>
      </c>
      <c r="K12" s="18">
        <f t="shared" si="8"/>
        <v>26782.310699999998</v>
      </c>
    </row>
    <row r="13" spans="1:13" ht="14.25" customHeight="1">
      <c r="A13" s="19"/>
      <c r="B13" s="27">
        <v>3500</v>
      </c>
      <c r="C13" s="21" t="s">
        <v>26</v>
      </c>
      <c r="D13" s="22"/>
      <c r="G13" s="6" t="s">
        <v>27</v>
      </c>
      <c r="H13" s="17">
        <f t="shared" ref="H13:K13" si="9">+H12/($H$18+$H$19)+$H$23</f>
        <v>217.10611312206416</v>
      </c>
      <c r="I13" s="17">
        <f t="shared" si="9"/>
        <v>416.95858250981928</v>
      </c>
      <c r="J13" s="17">
        <f t="shared" si="9"/>
        <v>983.04070495879876</v>
      </c>
      <c r="K13" s="18">
        <f t="shared" si="9"/>
        <v>763.68388250981923</v>
      </c>
    </row>
    <row r="14" spans="1:13" ht="14.25" customHeight="1">
      <c r="A14" s="19"/>
      <c r="B14" s="27">
        <v>0</v>
      </c>
      <c r="C14" s="21" t="s">
        <v>28</v>
      </c>
      <c r="D14" s="22"/>
      <c r="G14" s="6" t="s">
        <v>29</v>
      </c>
      <c r="H14" s="28">
        <f t="shared" ref="H14:K14" si="10">(H13/$H$23)-1</f>
        <v>0</v>
      </c>
      <c r="I14" s="28">
        <f t="shared" si="10"/>
        <v>0.92052898241235392</v>
      </c>
      <c r="J14" s="28">
        <f t="shared" si="10"/>
        <v>3.5279273384904695</v>
      </c>
      <c r="K14" s="29">
        <f t="shared" si="10"/>
        <v>2.5175604755101997</v>
      </c>
      <c r="L14" s="30"/>
    </row>
    <row r="15" spans="1:13" ht="14.25" customHeight="1">
      <c r="A15" s="19"/>
      <c r="B15" s="27">
        <v>1500</v>
      </c>
      <c r="C15" s="21" t="s">
        <v>30</v>
      </c>
      <c r="D15" s="22"/>
    </row>
    <row r="16" spans="1:13" ht="14.25" customHeight="1">
      <c r="A16" s="31"/>
      <c r="B16" s="32">
        <f>+SUM(B11:B15)</f>
        <v>15240</v>
      </c>
      <c r="C16" s="33" t="s">
        <v>31</v>
      </c>
      <c r="D16" s="34"/>
      <c r="G16" s="35" t="s">
        <v>32</v>
      </c>
      <c r="L16" s="30"/>
      <c r="M16" s="30"/>
    </row>
    <row r="17" spans="1:8" ht="14.25" customHeight="1">
      <c r="G17" s="36" t="s">
        <v>33</v>
      </c>
      <c r="H17" s="37">
        <f>+H3</f>
        <v>41.756399085962286</v>
      </c>
    </row>
    <row r="18" spans="1:8" ht="14.25" customHeight="1">
      <c r="D18" s="35" t="s">
        <v>34</v>
      </c>
      <c r="E18" s="35" t="s">
        <v>35</v>
      </c>
      <c r="G18" s="36" t="s">
        <v>36</v>
      </c>
      <c r="H18" s="25">
        <f>+$B$6</f>
        <v>22</v>
      </c>
    </row>
    <row r="19" spans="1:8" ht="14.25" customHeight="1">
      <c r="A19" s="38" t="s">
        <v>37</v>
      </c>
      <c r="B19" s="39">
        <f t="shared" ref="B19:B22" si="11">IF(D19&gt;0.001,D19*E19,0)</f>
        <v>26.597999999999999</v>
      </c>
      <c r="C19" s="40" t="s">
        <v>38</v>
      </c>
      <c r="D19" s="41">
        <f>((11.16 + 0.93)*2)+0.1*24.18</f>
        <v>26.597999999999999</v>
      </c>
      <c r="E19" s="42">
        <v>1</v>
      </c>
      <c r="G19" s="36" t="s">
        <v>39</v>
      </c>
      <c r="H19" s="43">
        <v>27</v>
      </c>
    </row>
    <row r="20" spans="1:8" ht="14.25" customHeight="1">
      <c r="A20" s="44"/>
      <c r="B20" s="45">
        <f t="shared" si="11"/>
        <v>31.9</v>
      </c>
      <c r="C20" s="46" t="s">
        <v>40</v>
      </c>
      <c r="D20" s="47">
        <f>14.5*2+0.1*29</f>
        <v>31.9</v>
      </c>
      <c r="E20" s="48">
        <v>1</v>
      </c>
      <c r="G20" s="36" t="s">
        <v>41</v>
      </c>
      <c r="H20" s="17">
        <f>+H8</f>
        <v>5638.1995429811441</v>
      </c>
    </row>
    <row r="21" spans="1:8" ht="14.25" customHeight="1">
      <c r="A21" s="44"/>
      <c r="B21" s="45">
        <f t="shared" si="11"/>
        <v>2.1560000000000001</v>
      </c>
      <c r="C21" s="46" t="s">
        <v>42</v>
      </c>
      <c r="D21" s="47">
        <f>0.98*2+0.1*1.96</f>
        <v>2.1560000000000001</v>
      </c>
      <c r="E21" s="48">
        <v>1</v>
      </c>
      <c r="G21" s="36" t="s">
        <v>12</v>
      </c>
      <c r="H21" s="17">
        <f>(+$B$16)-10240</f>
        <v>5000</v>
      </c>
    </row>
    <row r="22" spans="1:8" ht="14.25" customHeight="1">
      <c r="A22" s="44"/>
      <c r="B22" s="45">
        <f t="shared" si="11"/>
        <v>9.3719999999999999</v>
      </c>
      <c r="C22" s="46" t="s">
        <v>43</v>
      </c>
      <c r="D22" s="47">
        <f>(5.62+2.9) + 0.1*8.52</f>
        <v>9.3719999999999999</v>
      </c>
      <c r="E22" s="48">
        <v>1</v>
      </c>
      <c r="G22" s="36" t="s">
        <v>44</v>
      </c>
      <c r="H22" s="17">
        <f>+H21+H20</f>
        <v>10638.199542981143</v>
      </c>
    </row>
    <row r="23" spans="1:8" ht="14.25" customHeight="1">
      <c r="A23" s="44"/>
      <c r="B23" s="49">
        <v>0.1</v>
      </c>
      <c r="C23" s="50" t="s">
        <v>45</v>
      </c>
      <c r="D23" s="50"/>
      <c r="E23" s="51"/>
      <c r="G23" s="36" t="s">
        <v>46</v>
      </c>
      <c r="H23" s="17">
        <f>+H22/(H19+H18)</f>
        <v>217.10611312206416</v>
      </c>
    </row>
    <row r="24" spans="1:8" ht="14.25" customHeight="1">
      <c r="A24" s="44"/>
      <c r="B24" s="49">
        <v>0.03</v>
      </c>
      <c r="C24" s="50" t="s">
        <v>47</v>
      </c>
      <c r="D24" s="50"/>
      <c r="E24" s="51"/>
    </row>
    <row r="25" spans="1:8" ht="14.25" customHeight="1">
      <c r="A25" s="44"/>
      <c r="B25" s="52">
        <v>0</v>
      </c>
      <c r="C25" s="50" t="s">
        <v>48</v>
      </c>
      <c r="D25" s="50"/>
      <c r="E25" s="51"/>
      <c r="G25" s="35" t="s">
        <v>49</v>
      </c>
    </row>
    <row r="26" spans="1:8" ht="14.25" customHeight="1">
      <c r="A26" s="53"/>
      <c r="B26" s="54">
        <f>+B19+(B28*B23)+(B24*B28)+B25+B20+B21+B22</f>
        <v>135.02600000000001</v>
      </c>
      <c r="C26" s="55" t="s">
        <v>37</v>
      </c>
      <c r="D26" s="56"/>
      <c r="E26" s="57"/>
      <c r="G26" s="35" t="s">
        <v>50</v>
      </c>
    </row>
    <row r="27" spans="1:8" ht="14.25" customHeight="1">
      <c r="G27" s="35" t="s">
        <v>51</v>
      </c>
    </row>
    <row r="28" spans="1:8" ht="14.25" customHeight="1">
      <c r="A28" s="58" t="s">
        <v>52</v>
      </c>
      <c r="B28" s="59">
        <v>500</v>
      </c>
      <c r="C28" s="81" t="s">
        <v>53</v>
      </c>
      <c r="D28" s="82"/>
      <c r="E28" s="83"/>
      <c r="G28" s="35" t="s">
        <v>54</v>
      </c>
    </row>
    <row r="29" spans="1:8" ht="14.25" customHeight="1">
      <c r="G29" s="35" t="s">
        <v>55</v>
      </c>
    </row>
    <row r="30" spans="1:8" ht="14.25" customHeight="1">
      <c r="A30" s="60" t="s">
        <v>56</v>
      </c>
      <c r="B30" s="61">
        <f>+B16</f>
        <v>15240</v>
      </c>
      <c r="C30" s="62" t="s">
        <v>12</v>
      </c>
    </row>
    <row r="31" spans="1:8" ht="14.25" customHeight="1">
      <c r="A31" s="63" t="s">
        <v>57</v>
      </c>
      <c r="B31" s="64">
        <f>+B28-B26</f>
        <v>364.97399999999999</v>
      </c>
      <c r="C31" s="65" t="s">
        <v>58</v>
      </c>
    </row>
    <row r="32" spans="1:8" ht="14.25" customHeight="1">
      <c r="A32" s="66"/>
      <c r="B32" s="67">
        <f>+B30/B31</f>
        <v>41.756399085962286</v>
      </c>
      <c r="C32" s="68" t="s">
        <v>59</v>
      </c>
    </row>
    <row r="33" spans="1:6" ht="14.25" customHeight="1"/>
    <row r="34" spans="1:6" ht="14.25" customHeight="1">
      <c r="A34" s="35" t="s">
        <v>60</v>
      </c>
    </row>
    <row r="35" spans="1:6" ht="14.25" customHeight="1">
      <c r="A35" s="35" t="s">
        <v>61</v>
      </c>
    </row>
    <row r="36" spans="1:6" ht="14.25" customHeight="1">
      <c r="A36" s="35" t="s">
        <v>62</v>
      </c>
    </row>
    <row r="37" spans="1:6" ht="14.25" customHeight="1"/>
    <row r="38" spans="1:6" ht="14.25" customHeight="1">
      <c r="A38" s="35" t="s">
        <v>63</v>
      </c>
    </row>
    <row r="39" spans="1:6" ht="14.25" customHeight="1"/>
    <row r="40" spans="1:6" ht="14.25" customHeight="1"/>
    <row r="41" spans="1:6" ht="14.25" customHeight="1"/>
    <row r="42" spans="1:6" ht="14.25" customHeight="1">
      <c r="E42" s="69"/>
    </row>
    <row r="43" spans="1:6" ht="14.25" customHeight="1"/>
    <row r="44" spans="1:6" ht="14.25" customHeight="1">
      <c r="F44" s="35">
        <f>119*135</f>
        <v>16065</v>
      </c>
    </row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25" defaultRowHeight="15" customHeight="1"/>
  <cols>
    <col min="1" max="1" width="10" customWidth="1"/>
    <col min="2" max="2" width="15.75" customWidth="1"/>
    <col min="3" max="3" width="221" customWidth="1"/>
    <col min="4" max="26" width="10" customWidth="1"/>
  </cols>
  <sheetData>
    <row r="1" spans="1:3" ht="14.25" customHeight="1">
      <c r="A1" s="70"/>
      <c r="B1" s="71" t="s">
        <v>64</v>
      </c>
      <c r="C1" s="72" t="s">
        <v>65</v>
      </c>
    </row>
    <row r="2" spans="1:3" ht="14.25" customHeight="1">
      <c r="A2" s="84" t="s">
        <v>66</v>
      </c>
      <c r="B2" s="73" t="s">
        <v>67</v>
      </c>
      <c r="C2" s="74" t="s">
        <v>68</v>
      </c>
    </row>
    <row r="3" spans="1:3" ht="14.25" customHeight="1">
      <c r="A3" s="85"/>
      <c r="B3" s="75" t="s">
        <v>69</v>
      </c>
      <c r="C3" s="76" t="s">
        <v>70</v>
      </c>
    </row>
    <row r="4" spans="1:3" ht="14.25" customHeight="1">
      <c r="A4" s="86"/>
      <c r="B4" s="77" t="s">
        <v>71</v>
      </c>
      <c r="C4" s="78" t="s">
        <v>72</v>
      </c>
    </row>
    <row r="5" spans="1:3" ht="14.25" customHeight="1">
      <c r="A5" s="84" t="s">
        <v>32</v>
      </c>
      <c r="B5" s="73" t="s">
        <v>73</v>
      </c>
      <c r="C5" s="79" t="s">
        <v>74</v>
      </c>
    </row>
    <row r="6" spans="1:3" ht="14.25" customHeight="1">
      <c r="A6" s="85"/>
      <c r="B6" s="75" t="s">
        <v>75</v>
      </c>
      <c r="C6" s="80" t="s">
        <v>76</v>
      </c>
    </row>
    <row r="7" spans="1:3" ht="14.25" customHeight="1">
      <c r="A7" s="86"/>
      <c r="B7" s="77" t="s">
        <v>77</v>
      </c>
      <c r="C7" s="78" t="s">
        <v>78</v>
      </c>
    </row>
    <row r="8" spans="1:3" ht="14.25" customHeight="1"/>
    <row r="9" spans="1:3" ht="14.25" customHeight="1"/>
    <row r="10" spans="1:3" ht="14.25" customHeight="1"/>
    <row r="11" spans="1:3" ht="14.25" customHeight="1"/>
    <row r="12" spans="1:3" ht="14.25" customHeight="1"/>
    <row r="13" spans="1:3" ht="14.25" customHeight="1"/>
    <row r="14" spans="1:3" ht="14.25" customHeight="1"/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A4"/>
    <mergeCell ref="A5:A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Naccachian</dc:creator>
  <cp:lastModifiedBy>Igancio Naccachian</cp:lastModifiedBy>
  <dcterms:created xsi:type="dcterms:W3CDTF">2021-06-20T23:02:34Z</dcterms:created>
  <dcterms:modified xsi:type="dcterms:W3CDTF">2021-06-20T23:02:34Z</dcterms:modified>
</cp:coreProperties>
</file>