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álculo" sheetId="1" state="visible" r:id="rId2"/>
    <sheet name="Justificación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<sst xmlns="http://schemas.openxmlformats.org/spreadsheetml/2006/main" count="91" uniqueCount="86">
  <si>
    <t xml:space="preserve">Proyección Financiera</t>
  </si>
  <si>
    <t xml:space="preserve">Las celdas en rojo no se editan ya que se calculan automáticamente</t>
  </si>
  <si>
    <t xml:space="preserve">Escenarios:</t>
  </si>
  <si>
    <t xml:space="preserve">Escenario PE</t>
  </si>
  <si>
    <t xml:space="preserve">Escenario Pesimista</t>
  </si>
  <si>
    <t xml:space="preserve">Escenario Optimista</t>
  </si>
  <si>
    <t xml:space="preserve">Escenario Proyectado</t>
  </si>
  <si>
    <t xml:space="preserve">Las celdas pintadas en verde son las que debés completar</t>
  </si>
  <si>
    <t xml:space="preserve">Unidades Objetivo</t>
  </si>
  <si>
    <t xml:space="preserve">Poner Q unidades de los escenarios</t>
  </si>
  <si>
    <t xml:space="preserve">Unidades/Módulo</t>
  </si>
  <si>
    <t xml:space="preserve">Unidades/Módulo/Persona</t>
  </si>
  <si>
    <t xml:space="preserve">Costos Fijos</t>
  </si>
  <si>
    <t xml:space="preserve">Estudiantes Totales</t>
  </si>
  <si>
    <t xml:space="preserve">Ingresos</t>
  </si>
  <si>
    <t xml:space="preserve">Módulos</t>
  </si>
  <si>
    <t xml:space="preserve">Sueldo Director General</t>
  </si>
  <si>
    <t xml:space="preserve">Costos Variables</t>
  </si>
  <si>
    <t xml:space="preserve">Sueldos Directores</t>
  </si>
  <si>
    <t xml:space="preserve">Costos Totales</t>
  </si>
  <si>
    <t xml:space="preserve">Salarios</t>
  </si>
  <si>
    <t xml:space="preserve">Ganancia antes de Impuestos</t>
  </si>
  <si>
    <t xml:space="preserve">Total Sueldos y Salarios</t>
  </si>
  <si>
    <t xml:space="preserve">Impuestos</t>
  </si>
  <si>
    <t xml:space="preserve">Stand ferias / Publicidad</t>
  </si>
  <si>
    <t xml:space="preserve">Resultado Proyectado</t>
  </si>
  <si>
    <t xml:space="preserve">Movilidad eventos extra áulicos del programa</t>
  </si>
  <si>
    <t xml:space="preserve">Valor de Acción Proyectada</t>
  </si>
  <si>
    <t xml:space="preserve">Herramientas</t>
  </si>
  <si>
    <t xml:space="preserve">Rentabilidad Proyectada</t>
  </si>
  <si>
    <t xml:space="preserve">Otros (impresiones, premios, etc.)</t>
  </si>
  <si>
    <t xml:space="preserve">Total Costos Fijos</t>
  </si>
  <si>
    <t xml:space="preserve">Capitalización:</t>
  </si>
  <si>
    <t xml:space="preserve">Objetivo = PE</t>
  </si>
  <si>
    <t xml:space="preserve">$ costo</t>
  </si>
  <si>
    <t xml:space="preserve">Q / unidad producida</t>
  </si>
  <si>
    <t xml:space="preserve">Acciones Internas</t>
  </si>
  <si>
    <t xml:space="preserve">Costo Variable Unitario</t>
  </si>
  <si>
    <t xml:space="preserve">madera</t>
  </si>
  <si>
    <t xml:space="preserve">Acciones Externas</t>
  </si>
  <si>
    <t xml:space="preserve">clavos</t>
  </si>
  <si>
    <t xml:space="preserve">Costos Variables (al PE)</t>
  </si>
  <si>
    <t xml:space="preserve">barniz</t>
  </si>
  <si>
    <t xml:space="preserve">semillas</t>
  </si>
  <si>
    <t xml:space="preserve">plantines </t>
  </si>
  <si>
    <t xml:space="preserve">madera tutores</t>
  </si>
  <si>
    <t xml:space="preserve">acrilico</t>
  </si>
  <si>
    <t xml:space="preserve">cartulina</t>
  </si>
  <si>
    <t xml:space="preserve">cinta</t>
  </si>
  <si>
    <t xml:space="preserve">bolsas sobre para compost</t>
  </si>
  <si>
    <t xml:space="preserve">bolsa madera</t>
  </si>
  <si>
    <t xml:space="preserve">varilla</t>
  </si>
  <si>
    <t xml:space="preserve">guias</t>
  </si>
  <si>
    <t xml:space="preserve">stickers logo</t>
  </si>
  <si>
    <t xml:space="preserve">asfaltica</t>
  </si>
  <si>
    <t xml:space="preserve">Total Capital Inicial (PE)</t>
  </si>
  <si>
    <t xml:space="preserve">Comisión por venta</t>
  </si>
  <si>
    <t xml:space="preserve">Valor de Acción</t>
  </si>
  <si>
    <t xml:space="preserve">Costos asociados a la cobranza de venta unitaria (Mercado Pago, Posnet, Tarjetas, etc.)</t>
  </si>
  <si>
    <t xml:space="preserve">Costos asociados a distribución y entrega unitaria</t>
  </si>
  <si>
    <t xml:space="preserve">Supuestos de este cálculo de desarrollo de capital inicial:</t>
  </si>
  <si>
    <t xml:space="preserve">cantidad de acciones emitidas = el doble que la cantidad de miembros de tu emprendimiento</t>
  </si>
  <si>
    <t xml:space="preserve">capital inicial = para cubrir el total de tus costos fijos + los costos variables hasta alcanzar PE (para después reinvertir para seguir produciendo)</t>
  </si>
  <si>
    <t xml:space="preserve">Precio</t>
  </si>
  <si>
    <t xml:space="preserve">No puede ser menor al costo variable unitario, debe contemplar margen para costos fijos + % de ganancia + riesgos</t>
  </si>
  <si>
    <t xml:space="preserve">*si querés, podés modificar cualquiera de estos supuestos</t>
  </si>
  <si>
    <t xml:space="preserve">**ver también el cálculo que se desprende en el SGME como sugerencia de valor de acción</t>
  </si>
  <si>
    <t xml:space="preserve">Punto de Equilibrio</t>
  </si>
  <si>
    <t xml:space="preserve">Contribución Marginal Unitaria (Precio - CVU)</t>
  </si>
  <si>
    <t xml:space="preserve">Unidades (CF/CMU)</t>
  </si>
  <si>
    <t xml:space="preserve">Si entendés que los márgenes de ganancias, los escenarios de producción y/o ventas no son los deseados, podés subir el precio, bajar los costos o aumentar tu objetivo de ventas</t>
  </si>
  <si>
    <t xml:space="preserve">Preguntas</t>
  </si>
  <si>
    <t xml:space="preserve">Respuestas</t>
  </si>
  <si>
    <t xml:space="preserve">Escenario objetivo:</t>
  </si>
  <si>
    <t xml:space="preserve">1- ¿Por qué elegiste ese objetivo de ventas/producción?</t>
  </si>
  <si>
    <t xml:space="preserve">eligimos ese objetivo de ventas porque hicimos campañas de ventas y a la gente le intereso</t>
  </si>
  <si>
    <t xml:space="preserve">2- ¿Cómo vas a hacer para alcanzar esas ventas?</t>
  </si>
  <si>
    <t xml:space="preserve">marketing se va a encargar de generar redes sociales</t>
  </si>
  <si>
    <t xml:space="preserve">3- ¿Cómo vas a hacer para producir esa cantidad en el tiempo determinado?</t>
  </si>
  <si>
    <t xml:space="preserve">para producir los productos en un tiempo determinado vamos a trabajar en equipo</t>
  </si>
  <si>
    <t xml:space="preserve">1- ¿Por qué elegiste ese capital incial?</t>
  </si>
  <si>
    <t xml:space="preserve">elegimos ese capital por la cantidad de materiales</t>
  </si>
  <si>
    <t xml:space="preserve">2- ¿Por qué elegiste vender esa cantidad de acciones?</t>
  </si>
  <si>
    <t xml:space="preserve">elegimos esa cantidad para que se cubra el capital anicial y si llegara a fallar no haya tanta perdida</t>
  </si>
  <si>
    <t xml:space="preserve">3- ¿En qué módulo/s del programa van a reinvertir y por qué?</t>
  </si>
  <si>
    <t xml:space="preserve">vamos a reinvertir en los modulos que se nos acaben los materiales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</si>
</sst>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_-\$* #,##0_-;&quot;-$&quot;* #,##0_-;_-\$* \-??_-;_-@"/>
    <numFmt numFmtId="168" formatCode="General"/>
    <numFmt numFmtId="169" formatCode="0\ %"/>
    <numFmt numFmtId="170" formatCode="_-\$* #,##0.00_-;&quot;-$&quot;* #,##0.00_-;_-\$* \-??_-;_-@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70AD47"/>
      <name val="Helvetica Neue"/>
      <family val="0"/>
      <charset val="1"/>
    </font>
    <font>
      <sz val="11"/>
      <color rgb="FF70AD47"/>
      <name val="Helvetica Neue"/>
      <family val="0"/>
      <charset val="1"/>
    </font>
    <font>
      <sz val="11"/>
      <color rgb="FF000000"/>
      <name val="Calibri"/>
      <family val="0"/>
      <charset val="1"/>
    </font>
    <font>
      <sz val="11"/>
      <color rgb="FFFF0000"/>
      <name val="Calibri"/>
      <family val="0"/>
      <charset val="1"/>
    </font>
    <font>
      <sz val="11"/>
      <color rgb="FF000000"/>
      <name val="Cambria"/>
      <family val="0"/>
      <charset val="1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70AD47"/>
      </patternFill>
    </fill>
    <fill>
      <patternFill patternType="solid">
        <fgColor rgb="FFF2F2F2"/>
        <bgColor rgb="FFFFFFCC"/>
      </patternFill>
    </fill>
    <fill>
      <patternFill patternType="solid">
        <fgColor rgb="FF70AD47"/>
        <bgColor rgb="FF92D050"/>
      </patternFill>
    </fill>
    <fill>
      <patternFill patternType="solid">
        <fgColor rgb="FF595959"/>
        <bgColor rgb="FF7F7F7F"/>
      </patternFill>
    </fill>
    <fill>
      <patternFill patternType="solid">
        <fgColor rgb="FFD8D8D8"/>
        <bgColor rgb="FFBFBFBF"/>
      </patternFill>
    </fill>
    <fill>
      <patternFill patternType="solid">
        <fgColor rgb="FFBFBFBF"/>
        <bgColor rgb="FFD8D8D8"/>
      </patternFill>
    </fill>
    <fill>
      <patternFill patternType="solid">
        <fgColor rgb="FFA5A5A5"/>
        <bgColor rgb="FFBFBFB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6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8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8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8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9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1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1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1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595959"/>
      <rgbColor rgb="FFA5A5A5"/>
      <rgbColor rgb="FF003366"/>
      <rgbColor rgb="FF70AD47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9360</xdr:colOff>
      <xdr:row>0</xdr:row>
      <xdr:rowOff>19080</xdr:rowOff>
    </xdr:from>
    <xdr:to>
      <xdr:col>2</xdr:col>
      <xdr:colOff>62280</xdr:colOff>
      <xdr:row>3</xdr:row>
      <xdr:rowOff>9360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9360" y="19080"/>
          <a:ext cx="2279520" cy="533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7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I17" activeCellId="0" sqref="I17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7.63"/>
    <col collapsed="false" customWidth="true" hidden="false" outlineLevel="0" max="2" min="2" style="0" width="11.14"/>
    <col collapsed="false" customWidth="true" hidden="false" outlineLevel="0" max="3" min="3" style="0" width="83.75"/>
    <col collapsed="false" customWidth="true" hidden="false" outlineLevel="0" max="4" min="4" style="0" width="11.52"/>
    <col collapsed="false" customWidth="true" hidden="false" outlineLevel="0" max="5" min="5" style="0" width="15.87"/>
    <col collapsed="false" customWidth="true" hidden="false" outlineLevel="0" max="6" min="6" style="0" width="10"/>
    <col collapsed="false" customWidth="true" hidden="false" outlineLevel="0" max="7" min="7" style="0" width="21.88"/>
    <col collapsed="false" customWidth="true" hidden="false" outlineLevel="0" max="8" min="8" style="0" width="10.26"/>
    <col collapsed="false" customWidth="true" hidden="false" outlineLevel="0" max="9" min="9" style="0" width="15"/>
    <col collapsed="false" customWidth="true" hidden="false" outlineLevel="0" max="10" min="10" style="0" width="15.13"/>
    <col collapsed="false" customWidth="true" hidden="false" outlineLevel="0" max="11" min="11" style="0" width="16.38"/>
    <col collapsed="false" customWidth="true" hidden="false" outlineLevel="0" max="12" min="12" style="0" width="26.13"/>
    <col collapsed="false" customWidth="true" hidden="false" outlineLevel="0" max="13" min="13" style="0" width="19.75"/>
    <col collapsed="false" customWidth="true" hidden="false" outlineLevel="0" max="26" min="14" style="0" width="10"/>
  </cols>
  <sheetData>
    <row r="1" customFormat="false" ht="14.25" hidden="false" customHeight="true" outlineLevel="0" collapsed="false">
      <c r="C1" s="1" t="s">
        <v>0</v>
      </c>
    </row>
    <row r="2" customFormat="false" ht="14.25" hidden="false" customHeight="true" outlineLevel="0" collapsed="false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customFormat="false" ht="14.25" hidden="false" customHeight="true" outlineLevel="0" collapsed="false">
      <c r="C3" s="2" t="s">
        <v>7</v>
      </c>
      <c r="G3" s="6" t="s">
        <v>8</v>
      </c>
      <c r="H3" s="7" t="n">
        <f aca="false">+B43</f>
        <v>25.8190709</v>
      </c>
      <c r="I3" s="8" t="n">
        <v>15</v>
      </c>
      <c r="J3" s="8" t="n">
        <v>450</v>
      </c>
      <c r="K3" s="8" t="n">
        <v>150</v>
      </c>
      <c r="L3" s="9" t="s">
        <v>9</v>
      </c>
    </row>
    <row r="4" customFormat="false" ht="14.25" hidden="false" customHeight="true" outlineLevel="0" collapsed="false">
      <c r="G4" s="10" t="s">
        <v>10</v>
      </c>
      <c r="H4" s="11" t="n">
        <f aca="false">+H3/$B$7</f>
        <v>1.61369193125</v>
      </c>
      <c r="I4" s="11" t="n">
        <f aca="false">+I3/$B$7</f>
        <v>0.9375</v>
      </c>
      <c r="J4" s="11" t="n">
        <f aca="false">+J3/$B$7</f>
        <v>28.125</v>
      </c>
      <c r="K4" s="12" t="n">
        <f aca="false">+K3/$B$7</f>
        <v>9.375</v>
      </c>
    </row>
    <row r="5" customFormat="false" ht="14.25" hidden="false" customHeight="true" outlineLevel="0" collapsed="false">
      <c r="G5" s="10" t="s">
        <v>11</v>
      </c>
      <c r="H5" s="11" t="n">
        <f aca="false">+H4/$B$6</f>
        <v>0.107579462083333</v>
      </c>
      <c r="I5" s="11" t="n">
        <f aca="false">+I4/$B$6</f>
        <v>0.0625</v>
      </c>
      <c r="J5" s="11" t="n">
        <f aca="false">+J4/$B$6</f>
        <v>1.875</v>
      </c>
      <c r="K5" s="12" t="n">
        <f aca="false">+K4/$B$6</f>
        <v>0.625</v>
      </c>
    </row>
    <row r="6" customFormat="false" ht="14.25" hidden="false" customHeight="true" outlineLevel="0" collapsed="false">
      <c r="A6" s="13" t="s">
        <v>12</v>
      </c>
      <c r="B6" s="14" t="n">
        <v>15</v>
      </c>
      <c r="C6" s="15" t="s">
        <v>13</v>
      </c>
      <c r="D6" s="16"/>
      <c r="G6" s="6" t="s">
        <v>14</v>
      </c>
      <c r="H6" s="17" t="n">
        <f aca="false">+$B$39*H3</f>
        <v>16782.396085</v>
      </c>
      <c r="I6" s="17" t="n">
        <f aca="false">+$B$39*I3</f>
        <v>9750</v>
      </c>
      <c r="J6" s="17" t="n">
        <f aca="false">+$B$39*J3</f>
        <v>292500</v>
      </c>
      <c r="K6" s="18" t="n">
        <f aca="false">+$B$39*K3</f>
        <v>97500</v>
      </c>
    </row>
    <row r="7" customFormat="false" ht="14.25" hidden="false" customHeight="true" outlineLevel="0" collapsed="false">
      <c r="A7" s="19"/>
      <c r="B7" s="20" t="n">
        <v>16</v>
      </c>
      <c r="C7" s="21" t="s">
        <v>15</v>
      </c>
      <c r="D7" s="22"/>
      <c r="G7" s="6" t="s">
        <v>12</v>
      </c>
      <c r="H7" s="17" t="n">
        <f aca="false">+$B$16</f>
        <v>7040</v>
      </c>
      <c r="I7" s="17" t="n">
        <f aca="false">+$B$16</f>
        <v>7040</v>
      </c>
      <c r="J7" s="17" t="n">
        <f aca="false">+$B$16</f>
        <v>7040</v>
      </c>
      <c r="K7" s="18" t="n">
        <f aca="false">+$B$16</f>
        <v>7040</v>
      </c>
    </row>
    <row r="8" customFormat="false" ht="14.25" hidden="false" customHeight="true" outlineLevel="0" collapsed="false">
      <c r="A8" s="19"/>
      <c r="B8" s="23" t="n">
        <f aca="false">1*D8*B7</f>
        <v>800</v>
      </c>
      <c r="C8" s="21" t="s">
        <v>16</v>
      </c>
      <c r="D8" s="24" t="n">
        <v>50</v>
      </c>
      <c r="G8" s="6" t="s">
        <v>17</v>
      </c>
      <c r="H8" s="17" t="n">
        <f aca="false">+$B$37*H3</f>
        <v>9742.39608540603</v>
      </c>
      <c r="I8" s="17" t="n">
        <f aca="false">+$B$37*I3</f>
        <v>5659.9999995</v>
      </c>
      <c r="J8" s="17" t="n">
        <f aca="false">+$B$37*J3</f>
        <v>169799.999985</v>
      </c>
      <c r="K8" s="18" t="n">
        <f aca="false">+$B$37*K3</f>
        <v>56599.999995</v>
      </c>
    </row>
    <row r="9" customFormat="false" ht="14.25" hidden="false" customHeight="true" outlineLevel="0" collapsed="false">
      <c r="A9" s="19"/>
      <c r="B9" s="23" t="n">
        <f aca="false">4*D9*B7</f>
        <v>2240</v>
      </c>
      <c r="C9" s="21" t="s">
        <v>18</v>
      </c>
      <c r="D9" s="24" t="n">
        <v>35</v>
      </c>
      <c r="G9" s="6" t="s">
        <v>19</v>
      </c>
      <c r="H9" s="17" t="n">
        <f aca="false">+H8+H7</f>
        <v>16782.396085406</v>
      </c>
      <c r="I9" s="17" t="n">
        <f aca="false">+I8+I7</f>
        <v>12699.9999995</v>
      </c>
      <c r="J9" s="17" t="n">
        <f aca="false">+J8+J7</f>
        <v>176839.999985</v>
      </c>
      <c r="K9" s="18" t="n">
        <f aca="false">+K8+K7</f>
        <v>63639.999995</v>
      </c>
    </row>
    <row r="10" customFormat="false" ht="14.25" hidden="false" customHeight="true" outlineLevel="0" collapsed="false">
      <c r="A10" s="19"/>
      <c r="B10" s="23" t="n">
        <f aca="false">(+B6-5)*D10*B7</f>
        <v>4000</v>
      </c>
      <c r="C10" s="21" t="s">
        <v>20</v>
      </c>
      <c r="D10" s="24" t="n">
        <v>25</v>
      </c>
      <c r="G10" s="6" t="s">
        <v>21</v>
      </c>
      <c r="H10" s="17" t="n">
        <f aca="false">+H6-H9</f>
        <v>-4.06031176680699E-007</v>
      </c>
      <c r="I10" s="17" t="n">
        <f aca="false">+I6-I9</f>
        <v>-2949.9999995</v>
      </c>
      <c r="J10" s="17" t="n">
        <f aca="false">+J6-J9</f>
        <v>115660.000015</v>
      </c>
      <c r="K10" s="18" t="n">
        <f aca="false">+K6-K9</f>
        <v>33860.000005</v>
      </c>
    </row>
    <row r="11" customFormat="false" ht="14.25" hidden="false" customHeight="true" outlineLevel="0" collapsed="false">
      <c r="A11" s="19"/>
      <c r="B11" s="23" t="n">
        <f aca="false">+SUM(B8:B10)</f>
        <v>7040</v>
      </c>
      <c r="C11" s="21" t="s">
        <v>22</v>
      </c>
      <c r="D11" s="22"/>
      <c r="G11" s="6" t="s">
        <v>23</v>
      </c>
      <c r="H11" s="25" t="n">
        <f aca="false">+IF(H10&gt;0,H10*0.05,0)</f>
        <v>0</v>
      </c>
      <c r="I11" s="25" t="n">
        <f aca="false">+IF(I10&gt;0,I10*0.05,0)</f>
        <v>0</v>
      </c>
      <c r="J11" s="25" t="n">
        <f aca="false">+IF(J10&gt;0,J10*0.05,0)</f>
        <v>5783.00000075</v>
      </c>
      <c r="K11" s="26" t="n">
        <f aca="false">+IF(K10&gt;0,K10*0.05,0)</f>
        <v>1693.00000025</v>
      </c>
    </row>
    <row r="12" customFormat="false" ht="14.25" hidden="false" customHeight="true" outlineLevel="0" collapsed="false">
      <c r="A12" s="19"/>
      <c r="B12" s="27" t="n">
        <v>0</v>
      </c>
      <c r="C12" s="21" t="s">
        <v>24</v>
      </c>
      <c r="D12" s="22"/>
      <c r="G12" s="6" t="s">
        <v>25</v>
      </c>
      <c r="H12" s="17" t="n">
        <f aca="false">+H10-H11</f>
        <v>-4.06031176680699E-007</v>
      </c>
      <c r="I12" s="17" t="n">
        <f aca="false">+I10-I11</f>
        <v>-2949.9999995</v>
      </c>
      <c r="J12" s="17" t="n">
        <f aca="false">+J10-J11</f>
        <v>109877.00001425</v>
      </c>
      <c r="K12" s="18" t="n">
        <f aca="false">+K10-K11</f>
        <v>32167.00000475</v>
      </c>
    </row>
    <row r="13" customFormat="false" ht="14.25" hidden="false" customHeight="true" outlineLevel="0" collapsed="false">
      <c r="A13" s="19"/>
      <c r="B13" s="27" t="n">
        <v>0</v>
      </c>
      <c r="C13" s="21" t="s">
        <v>26</v>
      </c>
      <c r="D13" s="22"/>
      <c r="G13" s="6" t="s">
        <v>27</v>
      </c>
      <c r="H13" s="17" t="n">
        <f aca="false">+H12/($H$18+$H$19)+$H$34</f>
        <v>559.413202886466</v>
      </c>
      <c r="I13" s="17" t="n">
        <f aca="false">+I12/($H$18+$H$19)+$H$34</f>
        <v>461.079869583333</v>
      </c>
      <c r="J13" s="17" t="n">
        <f aca="false">+J12/($H$18+$H$19)+$H$34</f>
        <v>4221.97987004167</v>
      </c>
      <c r="K13" s="18" t="n">
        <f aca="false">+K12/($H$18+$H$19)+$H$34</f>
        <v>1631.64653639167</v>
      </c>
    </row>
    <row r="14" customFormat="false" ht="14.25" hidden="false" customHeight="true" outlineLevel="0" collapsed="false">
      <c r="A14" s="19"/>
      <c r="B14" s="27" t="n">
        <v>0</v>
      </c>
      <c r="C14" s="21" t="s">
        <v>28</v>
      </c>
      <c r="D14" s="22"/>
      <c r="G14" s="6" t="s">
        <v>29</v>
      </c>
      <c r="H14" s="28" t="n">
        <f aca="false">(H13/$H$34)-1</f>
        <v>-2.41939801526314E-011</v>
      </c>
      <c r="I14" s="28" t="n">
        <f aca="false">(I13/$H$34)-1</f>
        <v>-0.175779428885315</v>
      </c>
      <c r="J14" s="28" t="n">
        <f aca="false">(J13/$H$34)-1</f>
        <v>6.54715807234243</v>
      </c>
      <c r="K14" s="29" t="n">
        <f aca="false">(K13/$H$34)-1</f>
        <v>1.91671081042279</v>
      </c>
      <c r="L14" s="30"/>
    </row>
    <row r="15" customFormat="false" ht="14.25" hidden="false" customHeight="true" outlineLevel="0" collapsed="false">
      <c r="A15" s="19"/>
      <c r="B15" s="27" t="n">
        <v>0</v>
      </c>
      <c r="C15" s="21" t="s">
        <v>30</v>
      </c>
      <c r="D15" s="22"/>
    </row>
    <row r="16" customFormat="false" ht="14.25" hidden="false" customHeight="true" outlineLevel="0" collapsed="false">
      <c r="A16" s="31"/>
      <c r="B16" s="32" t="n">
        <f aca="false">+SUM(B11:B15)</f>
        <v>7040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 customFormat="false" ht="14.25" hidden="false" customHeight="true" outlineLevel="0" collapsed="false">
      <c r="G17" s="36" t="s">
        <v>33</v>
      </c>
      <c r="H17" s="37" t="n">
        <f aca="false">+H3</f>
        <v>25.8190709</v>
      </c>
    </row>
    <row r="18" customFormat="false" ht="14.25" hidden="false" customHeight="true" outlineLevel="0" collapsed="false">
      <c r="D18" s="35" t="s">
        <v>34</v>
      </c>
      <c r="E18" s="35" t="s">
        <v>35</v>
      </c>
      <c r="G18" s="36" t="s">
        <v>36</v>
      </c>
      <c r="H18" s="25" t="n">
        <f aca="false">+$B$6</f>
        <v>15</v>
      </c>
    </row>
    <row r="19" customFormat="false" ht="14.25" hidden="false" customHeight="true" outlineLevel="0" collapsed="false">
      <c r="A19" s="38" t="s">
        <v>37</v>
      </c>
      <c r="B19" s="39" t="n">
        <f aca="false">IF(D19&gt;1,D19/E19,0)</f>
        <v>153.333333333333</v>
      </c>
      <c r="C19" s="40" t="s">
        <v>38</v>
      </c>
      <c r="D19" s="41" t="n">
        <v>230</v>
      </c>
      <c r="E19" s="42" t="n">
        <v>1.5</v>
      </c>
      <c r="G19" s="36" t="s">
        <v>39</v>
      </c>
      <c r="H19" s="25" t="n">
        <f aca="false">+H18</f>
        <v>15</v>
      </c>
    </row>
    <row r="20" customFormat="false" ht="14.25" hidden="false" customHeight="true" outlineLevel="0" collapsed="false">
      <c r="A20" s="43"/>
      <c r="B20" s="44" t="n">
        <f aca="false">IF(D20&gt;1,D20/E20,0)</f>
        <v>4</v>
      </c>
      <c r="C20" s="45" t="s">
        <v>40</v>
      </c>
      <c r="D20" s="27" t="n">
        <v>600</v>
      </c>
      <c r="E20" s="46" t="n">
        <v>150</v>
      </c>
      <c r="G20" s="36" t="s">
        <v>41</v>
      </c>
      <c r="H20" s="17" t="n">
        <f aca="false">+H8</f>
        <v>9742.396088</v>
      </c>
    </row>
    <row r="21" customFormat="false" ht="14.25" hidden="false" customHeight="true" outlineLevel="0" collapsed="false">
      <c r="A21" s="43"/>
      <c r="B21" s="44" t="n">
        <f aca="false">IF(D21&gt;1,D21/E21,0)</f>
        <v>30</v>
      </c>
      <c r="C21" s="45" t="s">
        <v>42</v>
      </c>
      <c r="D21" s="27" t="n">
        <v>600</v>
      </c>
      <c r="E21" s="46" t="n">
        <v>20</v>
      </c>
      <c r="G21" s="36" t="s">
        <v>12</v>
      </c>
      <c r="H21" s="17" t="n">
        <f aca="false">+$B$16</f>
        <v>7040</v>
      </c>
    </row>
    <row r="22" customFormat="false" ht="14.25" hidden="false" customHeight="true" outlineLevel="0" collapsed="false">
      <c r="A22" s="43"/>
      <c r="B22" s="44" t="n">
        <f aca="false">IF(D22&gt;1,D22/E22,0)</f>
        <v>2.4</v>
      </c>
      <c r="C22" s="45" t="s">
        <v>43</v>
      </c>
      <c r="D22" s="27" t="n">
        <v>1320</v>
      </c>
      <c r="E22" s="46" t="n">
        <v>550</v>
      </c>
      <c r="G22" s="36"/>
      <c r="H22" s="17"/>
    </row>
    <row r="23" customFormat="false" ht="14.25" hidden="false" customHeight="true" outlineLevel="0" collapsed="false">
      <c r="A23" s="43"/>
      <c r="B23" s="44" t="n">
        <f aca="false">IF(D23&gt;1,D23/E23,0)</f>
        <v>75</v>
      </c>
      <c r="C23" s="45" t="s">
        <v>44</v>
      </c>
      <c r="D23" s="27" t="n">
        <v>750</v>
      </c>
      <c r="E23" s="46" t="n">
        <v>10</v>
      </c>
      <c r="G23" s="36"/>
      <c r="H23" s="17"/>
    </row>
    <row r="24" customFormat="false" ht="14.25" hidden="false" customHeight="true" outlineLevel="0" collapsed="false">
      <c r="A24" s="43"/>
      <c r="B24" s="44" t="n">
        <f aca="false">IF(D24&gt;1,D24/E24,0)</f>
        <v>2.16666666666667</v>
      </c>
      <c r="C24" s="45" t="s">
        <v>45</v>
      </c>
      <c r="D24" s="27" t="n">
        <v>130</v>
      </c>
      <c r="E24" s="46" t="n">
        <v>60</v>
      </c>
      <c r="G24" s="36"/>
      <c r="H24" s="17"/>
    </row>
    <row r="25" customFormat="false" ht="14.25" hidden="false" customHeight="true" outlineLevel="0" collapsed="false">
      <c r="A25" s="43"/>
      <c r="B25" s="44" t="n">
        <f aca="false">IF(D25&gt;1,D25/E25,0)</f>
        <v>2.5</v>
      </c>
      <c r="C25" s="45" t="s">
        <v>46</v>
      </c>
      <c r="D25" s="27" t="n">
        <v>100</v>
      </c>
      <c r="E25" s="46" t="n">
        <v>40</v>
      </c>
      <c r="G25" s="36"/>
      <c r="H25" s="17"/>
    </row>
    <row r="26" customFormat="false" ht="14.25" hidden="false" customHeight="true" outlineLevel="0" collapsed="false">
      <c r="A26" s="43"/>
      <c r="B26" s="44" t="n">
        <f aca="false">IF(D26&gt;1,D26/E26,0)</f>
        <v>6</v>
      </c>
      <c r="C26" s="45" t="s">
        <v>47</v>
      </c>
      <c r="D26" s="27" t="n">
        <v>60</v>
      </c>
      <c r="E26" s="46" t="n">
        <v>10</v>
      </c>
      <c r="G26" s="36"/>
      <c r="H26" s="17"/>
    </row>
    <row r="27" customFormat="false" ht="14.25" hidden="false" customHeight="true" outlineLevel="0" collapsed="false">
      <c r="A27" s="43"/>
      <c r="B27" s="44" t="n">
        <f aca="false">IF(D27&gt;1,D27/E27,0)</f>
        <v>1.42857142857143</v>
      </c>
      <c r="C27" s="47" t="s">
        <v>48</v>
      </c>
      <c r="D27" s="27" t="n">
        <v>100</v>
      </c>
      <c r="E27" s="46" t="n">
        <v>70</v>
      </c>
      <c r="G27" s="36"/>
      <c r="H27" s="17"/>
    </row>
    <row r="28" customFormat="false" ht="14.25" hidden="false" customHeight="true" outlineLevel="0" collapsed="false">
      <c r="A28" s="43"/>
      <c r="B28" s="44" t="n">
        <f aca="false">IF(D28&gt;1,D28/E28,0)</f>
        <v>7</v>
      </c>
      <c r="C28" s="45" t="s">
        <v>49</v>
      </c>
      <c r="D28" s="27" t="n">
        <v>700</v>
      </c>
      <c r="E28" s="46" t="n">
        <v>100</v>
      </c>
      <c r="G28" s="36"/>
      <c r="H28" s="17"/>
    </row>
    <row r="29" customFormat="false" ht="14.25" hidden="false" customHeight="true" outlineLevel="0" collapsed="false">
      <c r="A29" s="43"/>
      <c r="B29" s="44" t="n">
        <f aca="false">IF(D29&gt;1,D29/E29,0)</f>
        <v>24</v>
      </c>
      <c r="C29" s="45" t="s">
        <v>50</v>
      </c>
      <c r="D29" s="27" t="n">
        <v>1200</v>
      </c>
      <c r="E29" s="46" t="n">
        <v>50</v>
      </c>
      <c r="G29" s="36"/>
      <c r="H29" s="17"/>
    </row>
    <row r="30" customFormat="false" ht="14.25" hidden="false" customHeight="true" outlineLevel="0" collapsed="false">
      <c r="A30" s="43"/>
      <c r="B30" s="44" t="n">
        <f aca="false">IF(D30&gt;1,D30/E30,0)</f>
        <v>6.66666666666667</v>
      </c>
      <c r="C30" s="45" t="s">
        <v>51</v>
      </c>
      <c r="D30" s="27" t="n">
        <v>100</v>
      </c>
      <c r="E30" s="46" t="n">
        <v>15</v>
      </c>
      <c r="G30" s="36"/>
      <c r="H30" s="17"/>
    </row>
    <row r="31" customFormat="false" ht="14.25" hidden="false" customHeight="true" outlineLevel="0" collapsed="false">
      <c r="A31" s="43"/>
      <c r="B31" s="44" t="n">
        <f aca="false">IF(D31&gt;1,D31/E31,0)</f>
        <v>0.6</v>
      </c>
      <c r="C31" s="45" t="s">
        <v>52</v>
      </c>
      <c r="D31" s="27" t="n">
        <v>600</v>
      </c>
      <c r="E31" s="46" t="n">
        <v>1000</v>
      </c>
      <c r="G31" s="36"/>
      <c r="H31" s="17"/>
    </row>
    <row r="32" customFormat="false" ht="14.25" hidden="false" customHeight="true" outlineLevel="0" collapsed="false">
      <c r="A32" s="43"/>
      <c r="B32" s="44" t="n">
        <f aca="false">IF(D32&gt;1,D32/E32,0)</f>
        <v>4</v>
      </c>
      <c r="C32" s="45" t="s">
        <v>53</v>
      </c>
      <c r="D32" s="27" t="n">
        <v>60</v>
      </c>
      <c r="E32" s="46" t="n">
        <v>15</v>
      </c>
      <c r="G32" s="36"/>
      <c r="H32" s="17"/>
    </row>
    <row r="33" customFormat="false" ht="14.25" hidden="false" customHeight="true" outlineLevel="0" collapsed="false">
      <c r="A33" s="43"/>
      <c r="B33" s="44" t="n">
        <f aca="false">IF(D33&gt;1,D33/E33,0)</f>
        <v>25</v>
      </c>
      <c r="C33" s="45" t="s">
        <v>54</v>
      </c>
      <c r="D33" s="27" t="n">
        <v>500</v>
      </c>
      <c r="E33" s="46" t="n">
        <v>20</v>
      </c>
      <c r="G33" s="36" t="s">
        <v>55</v>
      </c>
      <c r="H33" s="17" t="n">
        <f aca="false">+H21+H20</f>
        <v>16782.39609</v>
      </c>
    </row>
    <row r="34" customFormat="false" ht="14.25" hidden="false" customHeight="true" outlineLevel="0" collapsed="false">
      <c r="A34" s="43"/>
      <c r="B34" s="48" t="n">
        <v>0.1</v>
      </c>
      <c r="C34" s="45" t="s">
        <v>56</v>
      </c>
      <c r="D34" s="45"/>
      <c r="E34" s="49"/>
      <c r="G34" s="36" t="s">
        <v>57</v>
      </c>
      <c r="H34" s="17" t="n">
        <f aca="false">+H33/(H19+H18)</f>
        <v>559.4132029</v>
      </c>
    </row>
    <row r="35" customFormat="false" ht="14.25" hidden="false" customHeight="true" outlineLevel="0" collapsed="false">
      <c r="A35" s="43"/>
      <c r="B35" s="48" t="n">
        <v>0</v>
      </c>
      <c r="C35" s="45" t="s">
        <v>58</v>
      </c>
      <c r="D35" s="45"/>
      <c r="E35" s="49"/>
    </row>
    <row r="36" customFormat="false" ht="14.25" hidden="false" customHeight="true" outlineLevel="0" collapsed="false">
      <c r="A36" s="43"/>
      <c r="B36" s="27" t="n">
        <v>100</v>
      </c>
      <c r="C36" s="45" t="s">
        <v>59</v>
      </c>
      <c r="D36" s="45"/>
      <c r="E36" s="49"/>
      <c r="G36" s="35" t="s">
        <v>60</v>
      </c>
    </row>
    <row r="37" customFormat="false" ht="14.25" hidden="false" customHeight="true" outlineLevel="0" collapsed="false">
      <c r="A37" s="50"/>
      <c r="B37" s="51" t="n">
        <f aca="false">+B19+(B39*B34)+(B35*B39)+B36+B20+B21+B33</f>
        <v>377.3333333</v>
      </c>
      <c r="C37" s="52" t="s">
        <v>37</v>
      </c>
      <c r="D37" s="53"/>
      <c r="E37" s="54"/>
      <c r="G37" s="35" t="s">
        <v>61</v>
      </c>
    </row>
    <row r="38" customFormat="false" ht="14.25" hidden="false" customHeight="true" outlineLevel="0" collapsed="false">
      <c r="G38" s="35" t="s">
        <v>62</v>
      </c>
    </row>
    <row r="39" customFormat="false" ht="14.25" hidden="false" customHeight="true" outlineLevel="0" collapsed="false">
      <c r="A39" s="55" t="s">
        <v>63</v>
      </c>
      <c r="B39" s="56" t="n">
        <v>650</v>
      </c>
      <c r="C39" s="57" t="s">
        <v>64</v>
      </c>
      <c r="G39" s="35" t="s">
        <v>65</v>
      </c>
    </row>
    <row r="40" customFormat="false" ht="14.25" hidden="false" customHeight="true" outlineLevel="0" collapsed="false">
      <c r="G40" s="35" t="s">
        <v>66</v>
      </c>
    </row>
    <row r="41" customFormat="false" ht="14.25" hidden="false" customHeight="true" outlineLevel="0" collapsed="false">
      <c r="A41" s="58" t="s">
        <v>67</v>
      </c>
      <c r="B41" s="59" t="n">
        <f aca="false">+B16</f>
        <v>7040</v>
      </c>
      <c r="C41" s="60" t="s">
        <v>12</v>
      </c>
    </row>
    <row r="42" customFormat="false" ht="14.25" hidden="false" customHeight="true" outlineLevel="0" collapsed="false">
      <c r="A42" s="61"/>
      <c r="B42" s="62" t="n">
        <f aca="false">+B39-B37</f>
        <v>272.6666667</v>
      </c>
      <c r="C42" s="63" t="s">
        <v>68</v>
      </c>
    </row>
    <row r="43" customFormat="false" ht="14.25" hidden="false" customHeight="true" outlineLevel="0" collapsed="false">
      <c r="A43" s="64"/>
      <c r="B43" s="65" t="n">
        <f aca="false">+B41/B42</f>
        <v>25.8190709</v>
      </c>
      <c r="C43" s="66" t="s">
        <v>69</v>
      </c>
    </row>
    <row r="46" customFormat="false" ht="14.25" hidden="false" customHeight="true" outlineLevel="0" collapsed="false">
      <c r="A46" s="35" t="s">
        <v>70</v>
      </c>
    </row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8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C7" activeCellId="0" sqref="C7"/>
    </sheetView>
  </sheetViews>
  <sheetFormatPr defaultColWidth="12.6171875" defaultRowHeight="15" zeroHeight="false" outlineLevelRow="0" outlineLevelCol="0"/>
  <cols>
    <col collapsed="false" customWidth="true" hidden="false" outlineLevel="0" max="1" min="1" style="0" width="10"/>
    <col collapsed="false" customWidth="true" hidden="false" outlineLevel="0" max="2" min="2" style="0" width="76"/>
    <col collapsed="false" customWidth="true" hidden="false" outlineLevel="0" max="3" min="3" style="0" width="107.74"/>
    <col collapsed="false" customWidth="true" hidden="false" outlineLevel="0" max="26" min="4" style="0" width="10"/>
  </cols>
  <sheetData>
    <row r="1" customFormat="false" ht="14.25" hidden="false" customHeight="true" outlineLevel="0" collapsed="false">
      <c r="A1" s="67"/>
      <c r="B1" s="68" t="s">
        <v>71</v>
      </c>
      <c r="C1" s="69" t="s">
        <v>72</v>
      </c>
    </row>
    <row r="2" customFormat="false" ht="14.25" hidden="false" customHeight="true" outlineLevel="0" collapsed="false">
      <c r="A2" s="70" t="s">
        <v>73</v>
      </c>
      <c r="B2" s="71" t="s">
        <v>74</v>
      </c>
      <c r="C2" s="72" t="s">
        <v>75</v>
      </c>
    </row>
    <row r="3" customFormat="false" ht="14.25" hidden="false" customHeight="true" outlineLevel="0" collapsed="false">
      <c r="A3" s="70"/>
      <c r="B3" s="73" t="s">
        <v>76</v>
      </c>
      <c r="C3" s="74" t="s">
        <v>77</v>
      </c>
    </row>
    <row r="4" customFormat="false" ht="14.25" hidden="false" customHeight="true" outlineLevel="0" collapsed="false">
      <c r="A4" s="70"/>
      <c r="B4" s="75" t="s">
        <v>78</v>
      </c>
      <c r="C4" s="76" t="s">
        <v>79</v>
      </c>
    </row>
    <row r="5" customFormat="false" ht="14.25" hidden="false" customHeight="true" outlineLevel="0" collapsed="false">
      <c r="A5" s="70" t="s">
        <v>32</v>
      </c>
      <c r="B5" s="71" t="s">
        <v>80</v>
      </c>
      <c r="C5" s="72" t="s">
        <v>81</v>
      </c>
    </row>
    <row r="6" customFormat="false" ht="14.25" hidden="false" customHeight="true" outlineLevel="0" collapsed="false">
      <c r="A6" s="70"/>
      <c r="B6" s="73" t="s">
        <v>82</v>
      </c>
      <c r="C6" s="74" t="s">
        <v>83</v>
      </c>
    </row>
    <row r="7" customFormat="false" ht="14.25" hidden="false" customHeight="true" outlineLevel="0" collapsed="false">
      <c r="A7" s="70"/>
      <c r="B7" s="75" t="s">
        <v>84</v>
      </c>
      <c r="C7" s="76" t="s">
        <v>85</v>
      </c>
    </row>
    <row r="8" customFormat="false" ht="14.25" hidden="false" customHeight="true" outlineLevel="0" collapsed="false"/>
    <row r="9" customFormat="false" ht="14.25" hidden="false" customHeight="true" outlineLevel="0" collapsed="false"/>
    <row r="10" customFormat="false" ht="14.25" hidden="false" customHeight="true" outlineLevel="0" collapsed="false"/>
    <row r="11" customFormat="false" ht="14.25" hidden="false" customHeight="true" outlineLevel="0" collapsed="false"/>
    <row r="12" customFormat="false" ht="14.25" hidden="false" customHeight="true" outlineLevel="0" collapsed="false"/>
    <row r="13" customFormat="false" ht="14.25" hidden="false" customHeight="true" outlineLevel="0" collapsed="false"/>
    <row r="14" customFormat="false" ht="14.25" hidden="false" customHeight="true" outlineLevel="0" collapsed="false"/>
    <row r="15" customFormat="false" ht="14.25" hidden="false" customHeight="true" outlineLevel="0" collapsed="false"/>
    <row r="16" customFormat="false" ht="14.25" hidden="false" customHeight="true" outlineLevel="0" collapsed="false"/>
    <row r="17" customFormat="false" ht="14.25" hidden="false" customHeight="true" outlineLevel="0" collapsed="false"/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2">
    <mergeCell ref="A2:A4"/>
    <mergeCell ref="A5:A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2021-01-12T19:33:14Z</dcterms:created>
  <dc:creator>PC</dc:creator>
  <dc:description/>
  <dc:language>es-AR</dc:language>
  <cp:lastModifiedBy/>
  <dcterms:modified xsi:type="dcterms:W3CDTF">2021-06-26T17:49:18Z</dcterms:modified>
  <cp:revision>1</cp:revision>
  <dc:subject/>
  <dc:title/>
</cp:coreProperties>
</file>