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  <extLst>
    <ext uri="GoogleSheetsCustomDataVersion1">
      <go:sheetsCustomData xmlns:go="http://customooxmlschemas.google.com/" r:id="rId6" roundtripDataSignature="AMtx7miqEpR/eSjX8pYAB89cW7WtP7R7lw=="/>
    </ext>
  </extLst>
</workbook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<sst xmlns="http://schemas.openxmlformats.org/spreadsheetml/2006/main" count="78" uniqueCount="73">
  <si>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</si>
  <si>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</si>
  <si>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</si>
  <si>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</si>
  <si>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</si>
  <si>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</si>
  <si>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</si>
  <si>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</si>
  <si>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</si>
  <si>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</si>
  <si>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</si>
  <si>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</si>
  <si>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</si>
  <si>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</si>
  <si>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</si>
  <si>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</si>
  <si>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</si>
  <si>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</si>
  <si>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</si>
  <si>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</si>
  <si>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</si>
  <si>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</si>
  <si>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</si>
  <si>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</si>
  <si>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</si>
  <si>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</si>
  <si>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</si>
  <si>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</si>
  <si>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</si>
  <si>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</si>
  <si>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</si>
  <si>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</si>
  <si>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</si>
  <si>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</si>
  <si>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</si>
  <si>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</si>
  <si>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</si>
  <si>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</si>
  <si>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Materia prima bizcocho cerámico (costos de este insumo por unidad producida)</t>
  </si>
  <si>
    <t>Acciones Externas</t>
  </si>
  <si>
    <t>Insumo 2: Esmalte (costos de este insumo por unidad producida)</t>
  </si>
  <si>
    <t>Costos Variables (al PE)</t>
  </si>
  <si>
    <t>Insumo 3: Horneada (costos de este insumo por unidad producida)</t>
  </si>
  <si>
    <t>Insumo 4: Complemento acero inox.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</si>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</sst>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\$* #,##0_-;&quot;-$&quot;* #,##0_-;_-\$* \-??_-;_-@"/>
    <numFmt numFmtId="165" formatCode="0\ %"/>
    <numFmt numFmtId="166" formatCode="_-\$* #,##0.00_-;&quot;-$&quot;* #,##0.00_-;_-\$* \-??_-;_-@"/>
  </numFmts>
  <fonts count="8">
    <font>
      <sz val="11.0"/>
      <color rgb="FF000000"/>
      <name val="Calibri"/>
    </font>
    <font>
      <b/>
      <sz val="16.0"/>
      <color rgb="FF70AD47"/>
      <name val="Arial"/>
    </font>
    <font>
      <sz val="11.0"/>
      <color rgb="FF70AD47"/>
      <name val="Arial"/>
    </font>
    <font>
      <sz val="11.0"/>
      <color rgb="FFFF0000"/>
      <name val="Calibri"/>
    </font>
    <font>
      <sz val="11.0"/>
      <name val="Calibri"/>
    </font>
    <font>
      <sz val="11.0"/>
      <color theme="1"/>
      <name val="Calibri"/>
    </font>
    <font>
      <color theme="1"/>
      <name val="Calibri"/>
    </font>
    <font/>
  </fonts>
  <fills count="12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80808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70AD47"/>
        <bgColor rgb="FF70AD47"/>
      </patternFill>
    </fill>
    <fill>
      <patternFill patternType="solid">
        <fgColor rgb="FF595959"/>
        <bgColor rgb="FF595959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right" shrinkToFit="0" vertical="bottom" wrapText="0"/>
    </xf>
    <xf borderId="1" fillId="2" fontId="0" numFmtId="0" xfId="0" applyAlignment="1" applyBorder="1" applyFill="1" applyFont="1">
      <alignment horizontal="left" shrinkToFit="0" vertical="bottom" wrapText="0"/>
    </xf>
    <xf borderId="1" fillId="2" fontId="0" numFmtId="0" xfId="0" applyAlignment="1" applyBorder="1" applyFont="1">
      <alignment horizontal="right" shrinkToFit="0" vertical="bottom" wrapText="0"/>
    </xf>
    <xf borderId="1" fillId="3" fontId="0" numFmtId="0" xfId="0" applyAlignment="1" applyBorder="1" applyFill="1" applyFont="1">
      <alignment horizontal="right" shrinkToFit="0" vertical="bottom" wrapText="0"/>
    </xf>
    <xf borderId="1" fillId="4" fontId="0" numFmtId="0" xfId="0" applyAlignment="1" applyBorder="1" applyFill="1" applyFont="1">
      <alignment shrinkToFit="0" vertical="bottom" wrapText="0"/>
    </xf>
    <xf borderId="1" fillId="4" fontId="3" numFmtId="1" xfId="0" applyAlignment="1" applyBorder="1" applyFont="1" applyNumberFormat="1">
      <alignment shrinkToFit="0" vertical="bottom" wrapText="0"/>
    </xf>
    <xf borderId="1" fillId="5" fontId="4" numFmtId="1" xfId="0" applyAlignment="1" applyBorder="1" applyFill="1" applyFont="1" applyNumberFormat="1">
      <alignment readingOrder="0" shrinkToFit="0" vertical="bottom" wrapText="0"/>
    </xf>
    <xf borderId="1" fillId="5" fontId="5" numFmtId="1" xfId="0" applyAlignment="1" applyBorder="1" applyFont="1" applyNumberFormat="1">
      <alignment shrinkToFit="0" vertical="bottom" wrapText="0"/>
    </xf>
    <xf borderId="2" fillId="5" fontId="0" numFmtId="0" xfId="0" applyAlignment="1" applyBorder="1" applyFont="1">
      <alignment shrinkToFit="0" vertical="bottom" wrapText="0"/>
    </xf>
    <xf borderId="1" fillId="4" fontId="0" numFmtId="2" xfId="0" applyAlignment="1" applyBorder="1" applyFont="1" applyNumberFormat="1">
      <alignment shrinkToFit="0" vertical="bottom" wrapText="0"/>
    </xf>
    <xf borderId="1" fillId="0" fontId="3" numFmtId="2" xfId="0" applyAlignment="1" applyBorder="1" applyFont="1" applyNumberFormat="1">
      <alignment shrinkToFit="0" vertical="bottom" wrapText="0"/>
    </xf>
    <xf borderId="1" fillId="3" fontId="3" numFmtId="2" xfId="0" applyAlignment="1" applyBorder="1" applyFont="1" applyNumberFormat="1">
      <alignment shrinkToFit="0" vertical="bottom" wrapText="0"/>
    </xf>
    <xf borderId="3" fillId="6" fontId="0" numFmtId="0" xfId="0" applyAlignment="1" applyBorder="1" applyFill="1" applyFont="1">
      <alignment shrinkToFit="0" vertical="bottom" wrapText="0"/>
    </xf>
    <xf borderId="4" fillId="7" fontId="0" numFmtId="0" xfId="0" applyAlignment="1" applyBorder="1" applyFill="1" applyFont="1">
      <alignment shrinkToFit="0" vertical="bottom" wrapText="0"/>
    </xf>
    <xf borderId="4" fillId="6" fontId="0" numFmtId="0" xfId="0" applyAlignment="1" applyBorder="1" applyFont="1">
      <alignment shrinkToFit="0" vertical="bottom" wrapText="0"/>
    </xf>
    <xf borderId="5" fillId="6" fontId="0" numFmtId="0" xfId="0" applyAlignment="1" applyBorder="1" applyFont="1">
      <alignment shrinkToFit="0" vertical="bottom" wrapText="0"/>
    </xf>
    <xf borderId="1" fillId="0" fontId="3" numFmtId="164" xfId="0" applyAlignment="1" applyBorder="1" applyFont="1" applyNumberFormat="1">
      <alignment shrinkToFit="0" vertical="bottom" wrapText="0"/>
    </xf>
    <xf borderId="1" fillId="3" fontId="3" numFmtId="164" xfId="0" applyAlignment="1" applyBorder="1" applyFont="1" applyNumberFormat="1">
      <alignment shrinkToFit="0" vertical="bottom" wrapText="0"/>
    </xf>
    <xf borderId="6" fillId="6" fontId="0" numFmtId="0" xfId="0" applyAlignment="1" applyBorder="1" applyFont="1">
      <alignment shrinkToFit="0" vertical="bottom" wrapText="0"/>
    </xf>
    <xf borderId="2" fillId="7" fontId="0" numFmtId="0" xfId="0" applyAlignment="1" applyBorder="1" applyFont="1">
      <alignment readingOrder="0" shrinkToFit="0" vertical="bottom" wrapText="0"/>
    </xf>
    <xf borderId="2" fillId="6" fontId="0" numFmtId="0" xfId="0" applyAlignment="1" applyBorder="1" applyFont="1">
      <alignment shrinkToFit="0" vertical="bottom" wrapText="0"/>
    </xf>
    <xf borderId="7" fillId="6" fontId="0" numFmtId="0" xfId="0" applyAlignment="1" applyBorder="1" applyFont="1">
      <alignment shrinkToFit="0" vertical="bottom" wrapText="0"/>
    </xf>
    <xf borderId="2" fillId="6" fontId="3" numFmtId="164" xfId="0" applyAlignment="1" applyBorder="1" applyFont="1" applyNumberFormat="1">
      <alignment shrinkToFit="0" vertical="bottom" wrapText="0"/>
    </xf>
    <xf borderId="7" fillId="7" fontId="0" numFmtId="164" xfId="0" applyAlignment="1" applyBorder="1" applyFont="1" applyNumberForma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1" fillId="3" fontId="3" numFmtId="0" xfId="0" applyAlignment="1" applyBorder="1" applyFont="1">
      <alignment shrinkToFit="0" vertical="bottom" wrapText="0"/>
    </xf>
    <xf borderId="2" fillId="7" fontId="0" numFmtId="164" xfId="0" applyAlignment="1" applyBorder="1" applyFont="1" applyNumberFormat="1">
      <alignment shrinkToFit="0" vertical="bottom" wrapText="0"/>
    </xf>
    <xf borderId="1" fillId="0" fontId="3" numFmtId="165" xfId="0" applyAlignment="1" applyBorder="1" applyFont="1" applyNumberFormat="1">
      <alignment shrinkToFit="0" vertical="bottom" wrapText="0"/>
    </xf>
    <xf borderId="1" fillId="3" fontId="3" numFmtId="165" xfId="0" applyAlignment="1" applyBorder="1" applyFont="1" applyNumberFormat="1">
      <alignment shrinkToFit="0" vertical="bottom" wrapText="0"/>
    </xf>
    <xf borderId="0" fillId="0" fontId="0" numFmtId="165" xfId="0" applyAlignment="1" applyFont="1" applyNumberFormat="1">
      <alignment shrinkToFit="0" vertical="bottom" wrapText="0"/>
    </xf>
    <xf borderId="8" fillId="6" fontId="0" numFmtId="0" xfId="0" applyAlignment="1" applyBorder="1" applyFont="1">
      <alignment shrinkToFit="0" vertical="bottom" wrapText="0"/>
    </xf>
    <xf borderId="9" fillId="6" fontId="3" numFmtId="164" xfId="0" applyAlignment="1" applyBorder="1" applyFont="1" applyNumberFormat="1">
      <alignment shrinkToFit="0" vertical="bottom" wrapText="0"/>
    </xf>
    <xf borderId="9" fillId="6" fontId="0" numFmtId="0" xfId="0" applyAlignment="1" applyBorder="1" applyFont="1">
      <alignment shrinkToFit="0" vertical="bottom" wrapText="0"/>
    </xf>
    <xf borderId="10" fillId="6" fontId="0" numFmtId="0" xfId="0" applyAlignment="1" applyBorder="1" applyFont="1">
      <alignment shrinkToFit="0" vertical="bottom" wrapText="0"/>
    </xf>
    <xf borderId="0" fillId="0" fontId="6" numFmtId="0" xfId="0" applyFont="1"/>
    <xf borderId="1" fillId="8" fontId="0" numFmtId="0" xfId="0" applyAlignment="1" applyBorder="1" applyFill="1" applyFont="1">
      <alignment shrinkToFit="0" vertical="bottom" wrapText="0"/>
    </xf>
    <xf borderId="1" fillId="0" fontId="3" numFmtId="1" xfId="0" applyAlignment="1" applyBorder="1" applyFont="1" applyNumberFormat="1">
      <alignment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3" fillId="9" fontId="0" numFmtId="0" xfId="0" applyAlignment="1" applyBorder="1" applyFill="1" applyFont="1">
      <alignment shrinkToFit="0" vertical="bottom" wrapText="0"/>
    </xf>
    <xf borderId="4" fillId="9" fontId="3" numFmtId="166" xfId="0" applyAlignment="1" applyBorder="1" applyFont="1" applyNumberFormat="1">
      <alignment shrinkToFit="0" vertical="bottom" wrapText="0"/>
    </xf>
    <xf borderId="4" fillId="9" fontId="0" numFmtId="0" xfId="0" applyAlignment="1" applyBorder="1" applyFont="1">
      <alignment shrinkToFit="0" vertical="bottom" wrapText="0"/>
    </xf>
    <xf borderId="4" fillId="7" fontId="0" numFmtId="164" xfId="0" applyAlignment="1" applyBorder="1" applyFont="1" applyNumberFormat="1">
      <alignment shrinkToFit="0" vertical="bottom" wrapText="0"/>
    </xf>
    <xf borderId="5" fillId="7" fontId="0" numFmtId="0" xfId="0" applyAlignment="1" applyBorder="1" applyFont="1">
      <alignment horizontal="center" shrinkToFit="0" vertical="bottom" wrapText="0"/>
    </xf>
    <xf borderId="6" fillId="9" fontId="0" numFmtId="0" xfId="0" applyAlignment="1" applyBorder="1" applyFont="1">
      <alignment shrinkToFit="0" vertical="bottom" wrapText="0"/>
    </xf>
    <xf borderId="2" fillId="9" fontId="3" numFmtId="166" xfId="0" applyAlignment="1" applyBorder="1" applyFont="1" applyNumberFormat="1">
      <alignment shrinkToFit="0" vertical="bottom" wrapText="0"/>
    </xf>
    <xf borderId="2" fillId="9" fontId="0" numFmtId="0" xfId="0" applyAlignment="1" applyBorder="1" applyFont="1">
      <alignment shrinkToFit="0" vertical="bottom" wrapText="0"/>
    </xf>
    <xf borderId="2" fillId="7" fontId="0" numFmtId="166" xfId="0" applyAlignment="1" applyBorder="1" applyFont="1" applyNumberFormat="1">
      <alignment shrinkToFit="0" vertical="bottom" wrapText="0"/>
    </xf>
    <xf borderId="7" fillId="7" fontId="0" numFmtId="0" xfId="0" applyAlignment="1" applyBorder="1" applyFont="1">
      <alignment horizontal="center" shrinkToFit="0" vertical="bottom" wrapText="0"/>
    </xf>
    <xf borderId="2" fillId="7" fontId="0" numFmtId="165" xfId="0" applyAlignment="1" applyBorder="1" applyFont="1" applyNumberFormat="1">
      <alignment shrinkToFit="0" vertical="bottom" wrapText="0"/>
    </xf>
    <xf borderId="7" fillId="9" fontId="0" numFmtId="0" xfId="0" applyAlignment="1" applyBorder="1" applyFont="1">
      <alignment shrinkToFit="0" vertical="bottom" wrapText="0"/>
    </xf>
    <xf borderId="8" fillId="9" fontId="0" numFmtId="0" xfId="0" applyAlignment="1" applyBorder="1" applyFont="1">
      <alignment shrinkToFit="0" vertical="bottom" wrapText="0"/>
    </xf>
    <xf borderId="9" fillId="9" fontId="3" numFmtId="164" xfId="0" applyAlignment="1" applyBorder="1" applyFont="1" applyNumberFormat="1">
      <alignment shrinkToFit="0" vertical="bottom" wrapText="0"/>
    </xf>
    <xf borderId="9" fillId="9" fontId="0" numFmtId="0" xfId="0" applyAlignment="1" applyBorder="1" applyFont="1">
      <alignment horizontal="left" shrinkToFit="0" vertical="bottom" wrapText="0"/>
    </xf>
    <xf borderId="9" fillId="9" fontId="0" numFmtId="0" xfId="0" applyAlignment="1" applyBorder="1" applyFont="1">
      <alignment shrinkToFit="0" vertical="bottom" wrapText="0"/>
    </xf>
    <xf borderId="10" fillId="9" fontId="0" numFmtId="0" xfId="0" applyAlignment="1" applyBorder="1" applyFont="1">
      <alignment shrinkToFit="0" vertical="bottom" wrapText="0"/>
    </xf>
    <xf borderId="11" fillId="10" fontId="0" numFmtId="0" xfId="0" applyAlignment="1" applyBorder="1" applyFill="1" applyFont="1">
      <alignment shrinkToFit="0" vertical="bottom" wrapText="0"/>
    </xf>
    <xf borderId="12" fillId="7" fontId="0" numFmtId="164" xfId="0" applyAlignment="1" applyBorder="1" applyFont="1" applyNumberFormat="1">
      <alignment shrinkToFit="0" vertical="bottom" wrapText="0"/>
    </xf>
    <xf borderId="13" fillId="10" fontId="0" numFmtId="0" xfId="0" applyAlignment="1" applyBorder="1" applyFont="1">
      <alignment horizontal="left" shrinkToFit="0" vertical="bottom" wrapText="0"/>
    </xf>
    <xf borderId="14" fillId="0" fontId="7" numFmtId="0" xfId="0" applyBorder="1" applyFont="1"/>
    <xf borderId="15" fillId="0" fontId="7" numFmtId="0" xfId="0" applyBorder="1" applyFont="1"/>
    <xf borderId="3" fillId="11" fontId="0" numFmtId="0" xfId="0" applyAlignment="1" applyBorder="1" applyFill="1" applyFont="1">
      <alignment shrinkToFit="0" vertical="bottom" wrapText="0"/>
    </xf>
    <xf borderId="12" fillId="11" fontId="3" numFmtId="164" xfId="0" applyAlignment="1" applyBorder="1" applyFont="1" applyNumberFormat="1">
      <alignment shrinkToFit="0" vertical="bottom" wrapText="0"/>
    </xf>
    <xf borderId="16" fillId="11" fontId="0" numFmtId="0" xfId="0" applyAlignment="1" applyBorder="1" applyFont="1">
      <alignment horizontal="left" shrinkToFit="0" vertical="bottom" wrapText="0"/>
    </xf>
    <xf borderId="6" fillId="11" fontId="0" numFmtId="0" xfId="0" applyAlignment="1" applyBorder="1" applyFont="1">
      <alignment shrinkToFit="0" vertical="bottom" wrapText="0"/>
    </xf>
    <xf borderId="2" fillId="11" fontId="3" numFmtId="164" xfId="0" applyAlignment="1" applyBorder="1" applyFont="1" applyNumberFormat="1">
      <alignment shrinkToFit="0" vertical="bottom" wrapText="0"/>
    </xf>
    <xf borderId="7" fillId="11" fontId="0" numFmtId="0" xfId="0" applyAlignment="1" applyBorder="1" applyFont="1">
      <alignment horizontal="left" shrinkToFit="0" vertical="bottom" wrapText="0"/>
    </xf>
    <xf borderId="8" fillId="11" fontId="0" numFmtId="0" xfId="0" applyAlignment="1" applyBorder="1" applyFont="1">
      <alignment shrinkToFit="0" vertical="bottom" wrapText="0"/>
    </xf>
    <xf borderId="9" fillId="11" fontId="3" numFmtId="1" xfId="0" applyAlignment="1" applyBorder="1" applyFont="1" applyNumberFormat="1">
      <alignment horizontal="center" shrinkToFit="0" vertical="bottom" wrapText="0"/>
    </xf>
    <xf borderId="10" fillId="11" fontId="0" numFmtId="0" xfId="0" applyAlignment="1" applyBorder="1" applyFont="1">
      <alignment shrinkToFit="0" vertical="bottom" wrapText="0"/>
    </xf>
    <xf borderId="11" fillId="2" fontId="0" numFmtId="0" xfId="0" applyAlignment="1" applyBorder="1" applyFont="1">
      <alignment shrinkToFit="0" vertical="bottom" wrapText="0"/>
    </xf>
    <xf borderId="14" fillId="0" fontId="0" numFmtId="0" xfId="0" applyAlignment="1" applyBorder="1" applyFont="1">
      <alignment shrinkToFit="0" vertical="bottom" wrapText="0"/>
    </xf>
    <xf borderId="15" fillId="0" fontId="0" numFmtId="0" xfId="0" applyAlignment="1" applyBorder="1" applyFont="1">
      <alignment shrinkToFit="0" vertical="bottom" wrapText="0"/>
    </xf>
    <xf borderId="17" fillId="0" fontId="0" numFmtId="0" xfId="0" applyAlignment="1" applyBorder="1" applyFont="1">
      <alignment horizontal="center" shrinkToFit="0" textRotation="90" vertical="center" wrapText="0"/>
    </xf>
    <xf borderId="18" fillId="0" fontId="0" numFmtId="0" xfId="0" applyAlignment="1" applyBorder="1" applyFont="1">
      <alignment shrinkToFit="0" vertical="bottom" wrapText="1"/>
    </xf>
    <xf borderId="19" fillId="0" fontId="0" numFmtId="0" xfId="0" applyAlignment="1" applyBorder="1" applyFont="1">
      <alignment shrinkToFit="0" vertical="bottom" wrapText="0"/>
    </xf>
    <xf borderId="20" fillId="0" fontId="7" numFmtId="0" xfId="0" applyBorder="1" applyFont="1"/>
    <xf borderId="0" fillId="0" fontId="0" numFmtId="0" xfId="0" applyAlignment="1" applyFont="1">
      <alignment shrinkToFit="0" vertical="bottom" wrapText="1"/>
    </xf>
    <xf borderId="21" fillId="0" fontId="0" numFmtId="0" xfId="0" applyAlignment="1" applyBorder="1" applyFont="1">
      <alignment shrinkToFit="0" vertical="bottom" wrapText="0"/>
    </xf>
    <xf borderId="22" fillId="0" fontId="7" numFmtId="0" xfId="0" applyBorder="1" applyFont="1"/>
    <xf borderId="23" fillId="0" fontId="0" numFmtId="0" xfId="0" applyAlignment="1" applyBorder="1" applyFont="1">
      <alignment shrinkToFit="0" vertical="bottom" wrapText="1"/>
    </xf>
    <xf borderId="24" fillId="0" fontId="0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076450" cy="485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14"/>
    <col customWidth="1" min="2" max="2" width="15.14"/>
    <col customWidth="1" min="3" max="3" width="75.0"/>
    <col customWidth="1" min="4" max="4" width="16.14"/>
    <col customWidth="1" min="5" max="5" width="28.71"/>
    <col customWidth="1" min="6" max="6" width="11.43"/>
    <col customWidth="1" min="7" max="7" width="25.0"/>
    <col customWidth="1" min="8" max="8" width="11.71"/>
    <col customWidth="1" min="9" max="9" width="17.14"/>
    <col customWidth="1" min="10" max="10" width="17.29"/>
    <col customWidth="1" min="11" max="11" width="18.71"/>
    <col customWidth="1" min="12" max="12" width="29.86"/>
    <col customWidth="1" min="13" max="13" width="22.57"/>
    <col customWidth="1" min="14" max="26" width="11.43"/>
  </cols>
  <sheetData>
    <row r="1">
      <c r="C1" s="1" t="s">
        <v>0</v>
      </c>
    </row>
    <row r="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>
      <c r="C3" s="2" t="s">
        <v>7</v>
      </c>
      <c r="G3" s="6" t="s">
        <v>8</v>
      </c>
      <c r="H3" s="7">
        <f>+B32</f>
        <v>42.51428571</v>
      </c>
      <c r="I3" s="8">
        <v>100.0</v>
      </c>
      <c r="J3" s="9">
        <v>200.0</v>
      </c>
      <c r="K3" s="9">
        <v>150.0</v>
      </c>
      <c r="L3" s="10" t="s">
        <v>9</v>
      </c>
    </row>
    <row r="4">
      <c r="G4" s="11" t="s">
        <v>10</v>
      </c>
      <c r="H4" s="12">
        <f t="shared" ref="H4:K4" si="1">+H3/$B$7</f>
        <v>2.657142857</v>
      </c>
      <c r="I4" s="12">
        <f t="shared" si="1"/>
        <v>6.25</v>
      </c>
      <c r="J4" s="12">
        <f t="shared" si="1"/>
        <v>12.5</v>
      </c>
      <c r="K4" s="13">
        <f t="shared" si="1"/>
        <v>9.375</v>
      </c>
    </row>
    <row r="5">
      <c r="G5" s="11" t="s">
        <v>11</v>
      </c>
      <c r="H5" s="12">
        <f t="shared" ref="H5:K5" si="2">+H4/$B$6</f>
        <v>0.3321428571</v>
      </c>
      <c r="I5" s="12">
        <f t="shared" si="2"/>
        <v>0.78125</v>
      </c>
      <c r="J5" s="12">
        <f t="shared" si="2"/>
        <v>1.5625</v>
      </c>
      <c r="K5" s="13">
        <f t="shared" si="2"/>
        <v>1.171875</v>
      </c>
    </row>
    <row r="6">
      <c r="A6" s="14" t="s">
        <v>12</v>
      </c>
      <c r="B6" s="15">
        <v>8.0</v>
      </c>
      <c r="C6" s="16" t="s">
        <v>13</v>
      </c>
      <c r="D6" s="17"/>
      <c r="G6" s="6" t="s">
        <v>14</v>
      </c>
      <c r="H6" s="18">
        <f t="shared" ref="H6:K6" si="3">+$B$28*H3</f>
        <v>14880</v>
      </c>
      <c r="I6" s="18">
        <f t="shared" si="3"/>
        <v>35000</v>
      </c>
      <c r="J6" s="18">
        <f t="shared" si="3"/>
        <v>70000</v>
      </c>
      <c r="K6" s="19">
        <f t="shared" si="3"/>
        <v>52500</v>
      </c>
    </row>
    <row r="7">
      <c r="A7" s="20"/>
      <c r="B7" s="21">
        <v>16.0</v>
      </c>
      <c r="C7" s="22" t="s">
        <v>15</v>
      </c>
      <c r="D7" s="23"/>
      <c r="G7" s="6" t="s">
        <v>12</v>
      </c>
      <c r="H7" s="18">
        <f t="shared" ref="H7:K7" si="4">+$B$16</f>
        <v>7440</v>
      </c>
      <c r="I7" s="18">
        <f t="shared" si="4"/>
        <v>7440</v>
      </c>
      <c r="J7" s="18">
        <f t="shared" si="4"/>
        <v>7440</v>
      </c>
      <c r="K7" s="19">
        <f t="shared" si="4"/>
        <v>7440</v>
      </c>
    </row>
    <row r="8">
      <c r="A8" s="20"/>
      <c r="B8" s="24">
        <f>1*D8*B7</f>
        <v>800</v>
      </c>
      <c r="C8" s="22" t="s">
        <v>16</v>
      </c>
      <c r="D8" s="25">
        <v>50.0</v>
      </c>
      <c r="G8" s="6" t="s">
        <v>17</v>
      </c>
      <c r="H8" s="18">
        <f t="shared" ref="H8:K8" si="5">+$B$26*H3</f>
        <v>7440</v>
      </c>
      <c r="I8" s="18">
        <f t="shared" si="5"/>
        <v>17500</v>
      </c>
      <c r="J8" s="18">
        <f t="shared" si="5"/>
        <v>35000</v>
      </c>
      <c r="K8" s="19">
        <f t="shared" si="5"/>
        <v>26250</v>
      </c>
    </row>
    <row r="9">
      <c r="A9" s="20"/>
      <c r="B9" s="24">
        <f>4*D9*B7</f>
        <v>2240</v>
      </c>
      <c r="C9" s="22" t="s">
        <v>18</v>
      </c>
      <c r="D9" s="25">
        <v>35.0</v>
      </c>
      <c r="G9" s="6" t="s">
        <v>19</v>
      </c>
      <c r="H9" s="18">
        <f t="shared" ref="H9:K9" si="6">+H8+H7</f>
        <v>14880</v>
      </c>
      <c r="I9" s="18">
        <f t="shared" si="6"/>
        <v>24940</v>
      </c>
      <c r="J9" s="18">
        <f t="shared" si="6"/>
        <v>42440</v>
      </c>
      <c r="K9" s="19">
        <f t="shared" si="6"/>
        <v>33690</v>
      </c>
    </row>
    <row r="10">
      <c r="A10" s="20"/>
      <c r="B10" s="24">
        <f>(+B6-5)*D10*B7</f>
        <v>1200</v>
      </c>
      <c r="C10" s="22" t="s">
        <v>20</v>
      </c>
      <c r="D10" s="25">
        <v>25.0</v>
      </c>
      <c r="G10" s="6" t="s">
        <v>21</v>
      </c>
      <c r="H10" s="18">
        <f t="shared" ref="H10:K10" si="7">+H6-H9</f>
        <v>0</v>
      </c>
      <c r="I10" s="18">
        <f t="shared" si="7"/>
        <v>10060</v>
      </c>
      <c r="J10" s="18">
        <f t="shared" si="7"/>
        <v>27560</v>
      </c>
      <c r="K10" s="19">
        <f t="shared" si="7"/>
        <v>18810</v>
      </c>
    </row>
    <row r="11">
      <c r="A11" s="20"/>
      <c r="B11" s="24">
        <f>+SUM(B8:B10)</f>
        <v>4240</v>
      </c>
      <c r="C11" s="22" t="s">
        <v>22</v>
      </c>
      <c r="D11" s="23"/>
      <c r="G11" s="6" t="s">
        <v>23</v>
      </c>
      <c r="H11" s="26">
        <f t="shared" ref="H11:K11" si="8">+IF(H10&gt;0,H10*0.05,0)</f>
        <v>0</v>
      </c>
      <c r="I11" s="26">
        <f t="shared" si="8"/>
        <v>503</v>
      </c>
      <c r="J11" s="26">
        <f t="shared" si="8"/>
        <v>1378</v>
      </c>
      <c r="K11" s="27">
        <f t="shared" si="8"/>
        <v>940.5</v>
      </c>
    </row>
    <row r="12">
      <c r="A12" s="20"/>
      <c r="B12" s="28">
        <v>1000.0</v>
      </c>
      <c r="C12" s="22" t="s">
        <v>24</v>
      </c>
      <c r="D12" s="23"/>
      <c r="G12" s="6" t="s">
        <v>25</v>
      </c>
      <c r="H12" s="18">
        <f t="shared" ref="H12:K12" si="9">+H10-H11</f>
        <v>0</v>
      </c>
      <c r="I12" s="18">
        <f t="shared" si="9"/>
        <v>9557</v>
      </c>
      <c r="J12" s="18">
        <f t="shared" si="9"/>
        <v>26182</v>
      </c>
      <c r="K12" s="19">
        <f t="shared" si="9"/>
        <v>17869.5</v>
      </c>
    </row>
    <row r="13">
      <c r="A13" s="20"/>
      <c r="B13" s="28">
        <v>1000.0</v>
      </c>
      <c r="C13" s="22" t="s">
        <v>26</v>
      </c>
      <c r="D13" s="23"/>
      <c r="G13" s="6" t="s">
        <v>27</v>
      </c>
      <c r="H13" s="18">
        <f t="shared" ref="H13:K13" si="10">+H12/($H$18+$H$19)+$H$23</f>
        <v>572.3076923</v>
      </c>
      <c r="I13" s="18">
        <f t="shared" si="10"/>
        <v>939.8846154</v>
      </c>
      <c r="J13" s="18">
        <f t="shared" si="10"/>
        <v>1579.307692</v>
      </c>
      <c r="K13" s="19">
        <f t="shared" si="10"/>
        <v>1259.596154</v>
      </c>
    </row>
    <row r="14">
      <c r="A14" s="20"/>
      <c r="B14" s="28">
        <v>1000.0</v>
      </c>
      <c r="C14" s="22" t="s">
        <v>28</v>
      </c>
      <c r="D14" s="23"/>
      <c r="G14" s="6" t="s">
        <v>29</v>
      </c>
      <c r="H14" s="29">
        <f t="shared" ref="H14:K14" si="11">(H13/$H$23)-1</f>
        <v>0</v>
      </c>
      <c r="I14" s="29">
        <f t="shared" si="11"/>
        <v>0.6422715054</v>
      </c>
      <c r="J14" s="29">
        <f t="shared" si="11"/>
        <v>1.759543011</v>
      </c>
      <c r="K14" s="30">
        <f t="shared" si="11"/>
        <v>1.200907258</v>
      </c>
      <c r="L14" s="31"/>
    </row>
    <row r="15">
      <c r="A15" s="20"/>
      <c r="B15" s="28">
        <v>200.0</v>
      </c>
      <c r="C15" s="22" t="s">
        <v>30</v>
      </c>
      <c r="D15" s="23"/>
    </row>
    <row r="16">
      <c r="A16" s="32"/>
      <c r="B16" s="33">
        <f>+SUM(B11:B15)</f>
        <v>7440</v>
      </c>
      <c r="C16" s="34" t="s">
        <v>31</v>
      </c>
      <c r="D16" s="35"/>
      <c r="G16" s="36" t="s">
        <v>32</v>
      </c>
      <c r="J16" s="31"/>
      <c r="K16" s="31"/>
      <c r="L16" s="31"/>
      <c r="M16" s="31"/>
    </row>
    <row r="17">
      <c r="G17" s="37" t="s">
        <v>33</v>
      </c>
      <c r="H17" s="38">
        <f>+H3</f>
        <v>42.51428571</v>
      </c>
    </row>
    <row r="18">
      <c r="D18" s="36" t="s">
        <v>34</v>
      </c>
      <c r="E18" s="36" t="s">
        <v>35</v>
      </c>
      <c r="G18" s="37" t="s">
        <v>36</v>
      </c>
      <c r="H18" s="39">
        <v>8.0</v>
      </c>
    </row>
    <row r="19">
      <c r="A19" s="40" t="s">
        <v>37</v>
      </c>
      <c r="B19" s="41">
        <f t="shared" ref="B19:B22" si="12">IF(D19&gt;0.001,D19*E19,0)</f>
        <v>10</v>
      </c>
      <c r="C19" s="42" t="s">
        <v>38</v>
      </c>
      <c r="D19" s="43">
        <v>10.0</v>
      </c>
      <c r="E19" s="44">
        <v>1.0</v>
      </c>
      <c r="G19" s="37" t="s">
        <v>39</v>
      </c>
      <c r="H19" s="39">
        <v>18.0</v>
      </c>
    </row>
    <row r="20">
      <c r="A20" s="45"/>
      <c r="B20" s="46">
        <f t="shared" si="12"/>
        <v>5</v>
      </c>
      <c r="C20" s="47" t="s">
        <v>40</v>
      </c>
      <c r="D20" s="48">
        <v>5.0</v>
      </c>
      <c r="E20" s="49">
        <v>1.0</v>
      </c>
      <c r="G20" s="37" t="s">
        <v>41</v>
      </c>
      <c r="H20" s="18">
        <f>+H8</f>
        <v>7440</v>
      </c>
    </row>
    <row r="21" ht="15.75" customHeight="1">
      <c r="A21" s="45"/>
      <c r="B21" s="46">
        <f t="shared" si="12"/>
        <v>10</v>
      </c>
      <c r="C21" s="47" t="s">
        <v>42</v>
      </c>
      <c r="D21" s="48">
        <v>10.0</v>
      </c>
      <c r="E21" s="49">
        <v>1.0</v>
      </c>
      <c r="G21" s="37" t="s">
        <v>12</v>
      </c>
      <c r="H21" s="18">
        <f>+$B$16</f>
        <v>7440</v>
      </c>
    </row>
    <row r="22" ht="15.75" customHeight="1">
      <c r="A22" s="45"/>
      <c r="B22" s="46">
        <f t="shared" si="12"/>
        <v>10</v>
      </c>
      <c r="C22" s="47" t="s">
        <v>43</v>
      </c>
      <c r="D22" s="28">
        <v>10.0</v>
      </c>
      <c r="E22" s="49">
        <v>1.0</v>
      </c>
      <c r="G22" s="37" t="s">
        <v>44</v>
      </c>
      <c r="H22" s="18">
        <f>+H21+H20</f>
        <v>14880</v>
      </c>
    </row>
    <row r="23" ht="15.75" customHeight="1">
      <c r="A23" s="45"/>
      <c r="B23" s="50">
        <v>0.1</v>
      </c>
      <c r="C23" s="47" t="s">
        <v>45</v>
      </c>
      <c r="D23" s="47"/>
      <c r="E23" s="51"/>
      <c r="G23" s="37" t="s">
        <v>46</v>
      </c>
      <c r="H23" s="18">
        <f>+H22/(H19+H18)</f>
        <v>572.3076923</v>
      </c>
    </row>
    <row r="24" ht="15.75" customHeight="1">
      <c r="A24" s="45"/>
      <c r="B24" s="50">
        <v>0.3</v>
      </c>
      <c r="C24" s="47" t="s">
        <v>47</v>
      </c>
      <c r="D24" s="47"/>
      <c r="E24" s="51"/>
    </row>
    <row r="25" ht="15.75" customHeight="1">
      <c r="A25" s="45"/>
      <c r="B25" s="28">
        <v>0.0</v>
      </c>
      <c r="C25" s="47" t="s">
        <v>48</v>
      </c>
      <c r="D25" s="47"/>
      <c r="E25" s="51"/>
      <c r="G25" s="36" t="s">
        <v>49</v>
      </c>
    </row>
    <row r="26" ht="15.75" customHeight="1">
      <c r="A26" s="52"/>
      <c r="B26" s="53">
        <f>+B19+(B28*B23)+(B24*B28)+B25+B20+B21+B22</f>
        <v>175</v>
      </c>
      <c r="C26" s="54" t="s">
        <v>37</v>
      </c>
      <c r="D26" s="55"/>
      <c r="E26" s="56"/>
      <c r="G26" s="36" t="s">
        <v>50</v>
      </c>
    </row>
    <row r="27" ht="15.75" customHeight="1">
      <c r="G27" s="36" t="s">
        <v>51</v>
      </c>
    </row>
    <row r="28" ht="15.75" customHeight="1">
      <c r="A28" s="57" t="s">
        <v>52</v>
      </c>
      <c r="B28" s="58">
        <v>350.0</v>
      </c>
      <c r="C28" s="59" t="s">
        <v>53</v>
      </c>
      <c r="D28" s="60"/>
      <c r="E28" s="61"/>
      <c r="G28" s="36" t="s">
        <v>54</v>
      </c>
    </row>
    <row r="29" ht="15.75" customHeight="1">
      <c r="G29" s="36" t="s">
        <v>55</v>
      </c>
    </row>
    <row r="30" ht="15.75" customHeight="1">
      <c r="A30" s="62" t="s">
        <v>56</v>
      </c>
      <c r="B30" s="63">
        <f>+B16</f>
        <v>7440</v>
      </c>
      <c r="C30" s="64" t="s">
        <v>12</v>
      </c>
    </row>
    <row r="31" ht="15.75" customHeight="1">
      <c r="A31" s="65" t="s">
        <v>57</v>
      </c>
      <c r="B31" s="66">
        <f>+B28-B26</f>
        <v>175</v>
      </c>
      <c r="C31" s="67" t="s">
        <v>58</v>
      </c>
    </row>
    <row r="32" ht="15.75" customHeight="1">
      <c r="A32" s="68"/>
      <c r="B32" s="69">
        <f>+B30/B31</f>
        <v>42.51428571</v>
      </c>
      <c r="C32" s="70" t="s">
        <v>59</v>
      </c>
    </row>
    <row r="33" ht="15.75" customHeight="1"/>
    <row r="34" ht="15.75" customHeight="1">
      <c r="A34" s="36" t="s">
        <v>60</v>
      </c>
    </row>
    <row r="35" ht="15.75" customHeight="1">
      <c r="A35" s="36" t="s">
        <v>61</v>
      </c>
    </row>
    <row r="36" ht="15.75" customHeight="1">
      <c r="A36" s="36" t="s">
        <v>62</v>
      </c>
    </row>
    <row r="37" ht="15.75" customHeight="1"/>
    <row r="38" ht="15.75" customHeight="1">
      <c r="A38" s="36" t="s">
        <v>63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18.0"/>
    <col customWidth="1" min="3" max="3" width="123.14"/>
    <col customWidth="1" min="4" max="26" width="11.43"/>
  </cols>
  <sheetData>
    <row r="1">
      <c r="A1" s="71"/>
      <c r="B1" s="72" t="s">
        <v>64</v>
      </c>
      <c r="C1" s="73" t="s">
        <v>65</v>
      </c>
    </row>
    <row r="2">
      <c r="A2" s="74" t="s">
        <v>66</v>
      </c>
      <c r="B2" s="75" t="s">
        <v>67</v>
      </c>
      <c r="C2" s="76"/>
    </row>
    <row r="3">
      <c r="A3" s="77"/>
      <c r="B3" s="78" t="s">
        <v>68</v>
      </c>
      <c r="C3" s="79"/>
    </row>
    <row r="4">
      <c r="A4" s="80"/>
      <c r="B4" s="81" t="s">
        <v>69</v>
      </c>
      <c r="C4" s="82"/>
    </row>
    <row r="5">
      <c r="A5" s="74" t="s">
        <v>32</v>
      </c>
      <c r="B5" s="75" t="s">
        <v>70</v>
      </c>
      <c r="C5" s="76"/>
    </row>
    <row r="6">
      <c r="A6" s="77"/>
      <c r="B6" s="78" t="s">
        <v>71</v>
      </c>
      <c r="C6" s="79"/>
    </row>
    <row r="7">
      <c r="A7" s="80"/>
      <c r="B7" s="81" t="s">
        <v>72</v>
      </c>
      <c r="C7" s="8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2021-01-12T19:33:14Z</dcterms:created>
  <dc:creator>PC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