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ines\Pictures\JUNIOR ACHIEVEMENT\"/>
    </mc:Choice>
  </mc:AlternateContent>
  <xr:revisionPtr revIDLastSave="0" documentId="8_{7AA9EB40-DE53-4359-8878-B17D630CE2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álculo" sheetId="1" r:id="rId1"/>
    <sheet name="Justificación" sheetId="2" r:id="rId2"/>
  </sheets>
  <calcPr calcId="191029"/>
  <extLst>
    <ext uri="GoogleSheetsCustomDataVersion1">
      <go:sheetsCustomData xmlns:go="http://customooxmlschemas.google.com/" r:id="rId6" roundtripDataSignature="AMtx7mg+1ZYxV9zEA/uiwLBsOUvEb48pCg==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26" i="1" s="1"/>
  <c r="H18" i="1"/>
  <c r="B10" i="1"/>
  <c r="B9" i="1"/>
  <c r="B8" i="1"/>
  <c r="B11" i="1" s="1"/>
  <c r="B16" i="1" s="1"/>
  <c r="K6" i="1"/>
  <c r="J6" i="1"/>
  <c r="I6" i="1"/>
  <c r="I5" i="1"/>
  <c r="K4" i="1"/>
  <c r="K5" i="1" s="1"/>
  <c r="J4" i="1"/>
  <c r="J5" i="1" s="1"/>
  <c r="I4" i="1"/>
  <c r="H7" i="1" l="1"/>
  <c r="J7" i="1"/>
  <c r="I7" i="1"/>
  <c r="B30" i="1"/>
  <c r="H21" i="1"/>
  <c r="K7" i="1"/>
  <c r="I8" i="1"/>
  <c r="I9" i="1" s="1"/>
  <c r="I10" i="1" s="1"/>
  <c r="K8" i="1"/>
  <c r="K9" i="1" s="1"/>
  <c r="K10" i="1" s="1"/>
  <c r="J8" i="1"/>
  <c r="J9" i="1" s="1"/>
  <c r="J10" i="1" s="1"/>
  <c r="B31" i="1"/>
  <c r="K11" i="1" l="1"/>
  <c r="K12" i="1"/>
  <c r="J11" i="1"/>
  <c r="J12" i="1"/>
  <c r="I11" i="1"/>
  <c r="I12" i="1"/>
  <c r="B32" i="1"/>
  <c r="H3" i="1" s="1"/>
  <c r="H17" i="1" l="1"/>
  <c r="H6" i="1"/>
  <c r="H4" i="1"/>
  <c r="H5" i="1" s="1"/>
  <c r="H8" i="1"/>
  <c r="H9" i="1" l="1"/>
  <c r="H20" i="1"/>
  <c r="H22" i="1" s="1"/>
  <c r="H23" i="1" s="1"/>
  <c r="H10" i="1"/>
  <c r="H11" i="1" l="1"/>
  <c r="H12" i="1" s="1"/>
  <c r="H13" i="1" s="1"/>
  <c r="H14" i="1" s="1"/>
  <c r="K13" i="1"/>
  <c r="K14" i="1" s="1"/>
  <c r="I13" i="1"/>
  <c r="I14" i="1" s="1"/>
  <c r="J13" i="1"/>
  <c r="J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<sst xmlns="http://schemas.openxmlformats.org/spreadsheetml/2006/main" count="78" uniqueCount="73">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</sst>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9">
    <font>
      <sz val="11"/>
      <color theme="1"/>
      <name val="Arial"/>
    </font>
    <font>
      <b/>
      <sz val="16"/>
      <color theme="9"/>
      <name val="Helvetica Neue"/>
    </font>
    <font>
      <sz val="11"/>
      <color theme="9"/>
      <name val="Helvetica Neue"/>
    </font>
    <font>
      <sz val="11"/>
      <color theme="1"/>
      <name val="Calibri"/>
    </font>
    <font>
      <sz val="11"/>
      <color rgb="FFFF0000"/>
      <name val="Calibri"/>
    </font>
    <font>
      <sz val="11"/>
      <name val="Arial"/>
    </font>
    <font>
      <sz val="11"/>
      <color theme="1"/>
      <name val="Calibri"/>
    </font>
    <font>
      <sz val="11"/>
      <color rgb="FFFF0000"/>
      <name val="Arial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1" fontId="4" fillId="2" borderId="1" xfId="0" applyNumberFormat="1" applyFont="1" applyFill="1" applyBorder="1"/>
    <xf numFmtId="1" fontId="5" fillId="4" borderId="1" xfId="0" applyNumberFormat="1" applyFont="1" applyFill="1" applyBorder="1" applyAlignment="1"/>
    <xf numFmtId="0" fontId="3" fillId="4" borderId="2" xfId="0" applyFont="1" applyFill="1" applyBorder="1"/>
    <xf numFmtId="2" fontId="3" fillId="2" borderId="1" xfId="0" applyNumberFormat="1" applyFont="1" applyFill="1" applyBorder="1"/>
    <xf numFmtId="2" fontId="4" fillId="0" borderId="1" xfId="0" applyNumberFormat="1" applyFont="1" applyBorder="1"/>
    <xf numFmtId="2" fontId="4" fillId="3" borderId="1" xfId="0" applyNumberFormat="1" applyFont="1" applyFill="1" applyBorder="1"/>
    <xf numFmtId="0" fontId="3" fillId="5" borderId="3" xfId="0" applyFont="1" applyFill="1" applyBorder="1"/>
    <xf numFmtId="0" fontId="3" fillId="6" borderId="4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5" borderId="6" xfId="0" applyFont="1" applyFill="1" applyBorder="1"/>
    <xf numFmtId="0" fontId="3" fillId="6" borderId="2" xfId="0" applyFont="1" applyFill="1" applyBorder="1"/>
    <xf numFmtId="0" fontId="3" fillId="5" borderId="2" xfId="0" applyFont="1" applyFill="1" applyBorder="1"/>
    <xf numFmtId="0" fontId="3" fillId="5" borderId="7" xfId="0" applyFont="1" applyFill="1" applyBorder="1"/>
    <xf numFmtId="164" fontId="4" fillId="5" borderId="2" xfId="0" applyNumberFormat="1" applyFont="1" applyFill="1" applyBorder="1"/>
    <xf numFmtId="164" fontId="3" fillId="6" borderId="7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/>
    <xf numFmtId="164" fontId="3" fillId="6" borderId="2" xfId="0" applyNumberFormat="1" applyFont="1" applyFill="1" applyBorder="1"/>
    <xf numFmtId="9" fontId="4" fillId="0" borderId="1" xfId="0" applyNumberFormat="1" applyFont="1" applyBorder="1"/>
    <xf numFmtId="9" fontId="4" fillId="3" borderId="1" xfId="0" applyNumberFormat="1" applyFont="1" applyFill="1" applyBorder="1"/>
    <xf numFmtId="9" fontId="3" fillId="0" borderId="0" xfId="0" applyNumberFormat="1" applyFont="1"/>
    <xf numFmtId="0" fontId="3" fillId="5" borderId="8" xfId="0" applyFont="1" applyFill="1" applyBorder="1"/>
    <xf numFmtId="164" fontId="4" fillId="5" borderId="9" xfId="0" applyNumberFormat="1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6" fillId="0" borderId="0" xfId="0" applyFont="1"/>
    <xf numFmtId="0" fontId="3" fillId="7" borderId="1" xfId="0" applyFont="1" applyFill="1" applyBorder="1"/>
    <xf numFmtId="1" fontId="4" fillId="0" borderId="1" xfId="0" applyNumberFormat="1" applyFont="1" applyBorder="1"/>
    <xf numFmtId="0" fontId="3" fillId="8" borderId="3" xfId="0" applyFont="1" applyFill="1" applyBorder="1"/>
    <xf numFmtId="165" fontId="4" fillId="8" borderId="4" xfId="0" applyNumberFormat="1" applyFont="1" applyFill="1" applyBorder="1"/>
    <xf numFmtId="0" fontId="3" fillId="8" borderId="4" xfId="0" applyFont="1" applyFill="1" applyBorder="1"/>
    <xf numFmtId="164" fontId="3" fillId="6" borderId="4" xfId="0" applyNumberFormat="1" applyFont="1" applyFill="1" applyBorder="1"/>
    <xf numFmtId="0" fontId="3" fillId="6" borderId="5" xfId="0" applyFont="1" applyFill="1" applyBorder="1" applyAlignment="1">
      <alignment horizontal="center"/>
    </xf>
    <xf numFmtId="0" fontId="7" fillId="0" borderId="1" xfId="0" applyFont="1" applyBorder="1" applyAlignment="1"/>
    <xf numFmtId="0" fontId="3" fillId="8" borderId="6" xfId="0" applyFont="1" applyFill="1" applyBorder="1"/>
    <xf numFmtId="165" fontId="4" fillId="8" borderId="2" xfId="0" applyNumberFormat="1" applyFont="1" applyFill="1" applyBorder="1"/>
    <xf numFmtId="0" fontId="3" fillId="8" borderId="2" xfId="0" applyFont="1" applyFill="1" applyBorder="1"/>
    <xf numFmtId="165" fontId="3" fillId="6" borderId="2" xfId="0" applyNumberFormat="1" applyFont="1" applyFill="1" applyBorder="1"/>
    <xf numFmtId="0" fontId="3" fillId="6" borderId="7" xfId="0" applyFont="1" applyFill="1" applyBorder="1" applyAlignment="1">
      <alignment horizontal="center"/>
    </xf>
    <xf numFmtId="9" fontId="3" fillId="6" borderId="2" xfId="0" applyNumberFormat="1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164" fontId="4" fillId="8" borderId="9" xfId="0" applyNumberFormat="1" applyFont="1" applyFill="1" applyBorder="1"/>
    <xf numFmtId="0" fontId="3" fillId="8" borderId="9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10" xfId="0" applyFont="1" applyFill="1" applyBorder="1"/>
    <xf numFmtId="0" fontId="3" fillId="9" borderId="11" xfId="0" applyFont="1" applyFill="1" applyBorder="1"/>
    <xf numFmtId="164" fontId="3" fillId="6" borderId="12" xfId="0" applyNumberFormat="1" applyFont="1" applyFill="1" applyBorder="1"/>
    <xf numFmtId="0" fontId="3" fillId="10" borderId="3" xfId="0" applyFont="1" applyFill="1" applyBorder="1"/>
    <xf numFmtId="164" fontId="4" fillId="10" borderId="12" xfId="0" applyNumberFormat="1" applyFont="1" applyFill="1" applyBorder="1"/>
    <xf numFmtId="0" fontId="3" fillId="10" borderId="16" xfId="0" applyFont="1" applyFill="1" applyBorder="1" applyAlignment="1">
      <alignment horizontal="left"/>
    </xf>
    <xf numFmtId="0" fontId="3" fillId="10" borderId="6" xfId="0" applyFont="1" applyFill="1" applyBorder="1"/>
    <xf numFmtId="164" fontId="4" fillId="10" borderId="2" xfId="0" applyNumberFormat="1" applyFont="1" applyFill="1" applyBorder="1"/>
    <xf numFmtId="0" fontId="3" fillId="10" borderId="7" xfId="0" applyFont="1" applyFill="1" applyBorder="1" applyAlignment="1">
      <alignment horizontal="left"/>
    </xf>
    <xf numFmtId="0" fontId="3" fillId="10" borderId="8" xfId="0" applyFont="1" applyFill="1" applyBorder="1"/>
    <xf numFmtId="1" fontId="4" fillId="10" borderId="9" xfId="0" applyNumberFormat="1" applyFont="1" applyFill="1" applyBorder="1" applyAlignment="1">
      <alignment horizontal="center"/>
    </xf>
    <xf numFmtId="0" fontId="3" fillId="10" borderId="10" xfId="0" applyFont="1" applyFill="1" applyBorder="1"/>
    <xf numFmtId="0" fontId="3" fillId="2" borderId="11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/>
    <xf numFmtId="0" fontId="3" fillId="0" borderId="0" xfId="0" applyFont="1" applyAlignment="1">
      <alignment wrapText="1"/>
    </xf>
    <xf numFmtId="0" fontId="3" fillId="0" borderId="21" xfId="0" applyFont="1" applyBorder="1"/>
    <xf numFmtId="0" fontId="3" fillId="0" borderId="23" xfId="0" applyFont="1" applyBorder="1" applyAlignment="1">
      <alignment wrapText="1"/>
    </xf>
    <xf numFmtId="0" fontId="3" fillId="0" borderId="24" xfId="0" applyFont="1" applyBorder="1"/>
    <xf numFmtId="0" fontId="3" fillId="9" borderId="13" xfId="0" applyFont="1" applyFill="1" applyBorder="1" applyAlignment="1">
      <alignment horizontal="left"/>
    </xf>
    <xf numFmtId="0" fontId="8" fillId="0" borderId="14" xfId="0" applyFont="1" applyBorder="1"/>
    <xf numFmtId="0" fontId="8" fillId="0" borderId="15" xfId="0" applyFont="1" applyBorder="1"/>
    <xf numFmtId="0" fontId="3" fillId="0" borderId="17" xfId="0" applyFont="1" applyBorder="1" applyAlignment="1">
      <alignment horizontal="center" vertical="center" textRotation="90"/>
    </xf>
    <xf numFmtId="0" fontId="8" fillId="0" borderId="20" xfId="0" applyFont="1" applyBorder="1"/>
    <xf numFmtId="0" fontId="8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topLeftCell="A6" workbookViewId="0"/>
  </sheetViews>
  <sheetFormatPr baseColWidth="10" defaultColWidth="12.6640625" defaultRowHeight="15" customHeight="1"/>
  <cols>
    <col min="1" max="1" width="17.6640625" customWidth="1"/>
    <col min="2" max="2" width="13.25" customWidth="1"/>
    <col min="3" max="3" width="65.6640625" customWidth="1"/>
    <col min="4" max="4" width="14.1640625" customWidth="1"/>
    <col min="5" max="5" width="25.1640625" customWidth="1"/>
    <col min="6" max="6" width="10" customWidth="1"/>
    <col min="7" max="7" width="21.9140625" customWidth="1"/>
    <col min="8" max="8" width="10.25" customWidth="1"/>
    <col min="9" max="9" width="15" customWidth="1"/>
    <col min="10" max="10" width="15.1640625" customWidth="1"/>
    <col min="11" max="11" width="16.4140625" customWidth="1"/>
    <col min="12" max="12" width="26.1640625" customWidth="1"/>
    <col min="13" max="13" width="19.75" customWidth="1"/>
    <col min="14" max="26" width="10" customWidth="1"/>
  </cols>
  <sheetData>
    <row r="1" spans="1:13" ht="20">
      <c r="C1" s="1" t="s">
        <v>0</v>
      </c>
    </row>
    <row r="2" spans="1:13" ht="14.5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 ht="14.5">
      <c r="C3" s="2" t="s">
        <v>7</v>
      </c>
      <c r="G3" s="6" t="s">
        <v>8</v>
      </c>
      <c r="H3" s="7">
        <f>+B32</f>
        <v>46.188679245283019</v>
      </c>
      <c r="I3" s="8">
        <v>30</v>
      </c>
      <c r="J3" s="8">
        <v>130</v>
      </c>
      <c r="K3" s="8">
        <v>80</v>
      </c>
      <c r="L3" s="9" t="s">
        <v>9</v>
      </c>
    </row>
    <row r="4" spans="1:13" ht="14.5">
      <c r="G4" s="10" t="s">
        <v>10</v>
      </c>
      <c r="H4" s="11">
        <f t="shared" ref="H4:K4" si="0">+H3/$B$7</f>
        <v>2.8867924528301887</v>
      </c>
      <c r="I4" s="11">
        <f t="shared" si="0"/>
        <v>1.875</v>
      </c>
      <c r="J4" s="11">
        <f t="shared" si="0"/>
        <v>8.125</v>
      </c>
      <c r="K4" s="12">
        <f t="shared" si="0"/>
        <v>5</v>
      </c>
    </row>
    <row r="5" spans="1:13" ht="14.5">
      <c r="G5" s="10" t="s">
        <v>11</v>
      </c>
      <c r="H5" s="11">
        <f t="shared" ref="H5:K5" si="1">+H4/$B$6</f>
        <v>0.36084905660377359</v>
      </c>
      <c r="I5" s="11">
        <f t="shared" si="1"/>
        <v>0.234375</v>
      </c>
      <c r="J5" s="11">
        <f t="shared" si="1"/>
        <v>1.015625</v>
      </c>
      <c r="K5" s="12">
        <f t="shared" si="1"/>
        <v>0.625</v>
      </c>
    </row>
    <row r="6" spans="1:13" ht="14.5">
      <c r="A6" s="13" t="s">
        <v>12</v>
      </c>
      <c r="B6" s="14">
        <v>8</v>
      </c>
      <c r="C6" s="15" t="s">
        <v>13</v>
      </c>
      <c r="D6" s="16"/>
      <c r="G6" s="6" t="s">
        <v>14</v>
      </c>
      <c r="H6" s="17">
        <f t="shared" ref="H6:K6" si="2">+$B$28*H3</f>
        <v>69283.018867924533</v>
      </c>
      <c r="I6" s="17">
        <f t="shared" si="2"/>
        <v>45000</v>
      </c>
      <c r="J6" s="17">
        <f t="shared" si="2"/>
        <v>195000</v>
      </c>
      <c r="K6" s="18">
        <f t="shared" si="2"/>
        <v>120000</v>
      </c>
    </row>
    <row r="7" spans="1:13" ht="14.5">
      <c r="A7" s="19"/>
      <c r="B7" s="20">
        <v>16</v>
      </c>
      <c r="C7" s="21" t="s">
        <v>15</v>
      </c>
      <c r="D7" s="22"/>
      <c r="G7" s="6" t="s">
        <v>12</v>
      </c>
      <c r="H7" s="17">
        <f t="shared" ref="H7:K7" si="3">+$B$16</f>
        <v>12240</v>
      </c>
      <c r="I7" s="17">
        <f t="shared" si="3"/>
        <v>12240</v>
      </c>
      <c r="J7" s="17">
        <f t="shared" si="3"/>
        <v>12240</v>
      </c>
      <c r="K7" s="18">
        <f t="shared" si="3"/>
        <v>12240</v>
      </c>
    </row>
    <row r="8" spans="1:13" ht="14.5">
      <c r="A8" s="19"/>
      <c r="B8" s="23">
        <f>1*D8*B7</f>
        <v>800</v>
      </c>
      <c r="C8" s="21" t="s">
        <v>16</v>
      </c>
      <c r="D8" s="24">
        <v>50</v>
      </c>
      <c r="G8" s="6" t="s">
        <v>17</v>
      </c>
      <c r="H8" s="17">
        <f t="shared" ref="H8:K8" si="4">+$B$26*H3</f>
        <v>57043.018867924526</v>
      </c>
      <c r="I8" s="17">
        <f t="shared" si="4"/>
        <v>37050</v>
      </c>
      <c r="J8" s="17">
        <f t="shared" si="4"/>
        <v>160550</v>
      </c>
      <c r="K8" s="18">
        <f t="shared" si="4"/>
        <v>98800</v>
      </c>
    </row>
    <row r="9" spans="1:13" ht="14.5">
      <c r="A9" s="19"/>
      <c r="B9" s="23">
        <f>4*D9*B7</f>
        <v>2240</v>
      </c>
      <c r="C9" s="21" t="s">
        <v>18</v>
      </c>
      <c r="D9" s="24">
        <v>35</v>
      </c>
      <c r="G9" s="6" t="s">
        <v>19</v>
      </c>
      <c r="H9" s="17">
        <f t="shared" ref="H9:K9" si="5">+H8+H7</f>
        <v>69283.018867924518</v>
      </c>
      <c r="I9" s="17">
        <f t="shared" si="5"/>
        <v>49290</v>
      </c>
      <c r="J9" s="17">
        <f t="shared" si="5"/>
        <v>172790</v>
      </c>
      <c r="K9" s="18">
        <f t="shared" si="5"/>
        <v>111040</v>
      </c>
    </row>
    <row r="10" spans="1:13" ht="14.5">
      <c r="A10" s="19"/>
      <c r="B10" s="23">
        <f>(+B6-5)*D10*B7</f>
        <v>1200</v>
      </c>
      <c r="C10" s="21" t="s">
        <v>20</v>
      </c>
      <c r="D10" s="24">
        <v>25</v>
      </c>
      <c r="G10" s="6" t="s">
        <v>21</v>
      </c>
      <c r="H10" s="17">
        <f t="shared" ref="H10:K10" si="6">+H6-H9</f>
        <v>0</v>
      </c>
      <c r="I10" s="17">
        <f t="shared" si="6"/>
        <v>-4290</v>
      </c>
      <c r="J10" s="17">
        <f t="shared" si="6"/>
        <v>22210</v>
      </c>
      <c r="K10" s="18">
        <f t="shared" si="6"/>
        <v>8960</v>
      </c>
    </row>
    <row r="11" spans="1:13" ht="14.5">
      <c r="A11" s="19"/>
      <c r="B11" s="23">
        <f>+SUM(B8:B10)</f>
        <v>4240</v>
      </c>
      <c r="C11" s="21" t="s">
        <v>22</v>
      </c>
      <c r="D11" s="22"/>
      <c r="G11" s="6" t="s">
        <v>23</v>
      </c>
      <c r="H11" s="25">
        <f t="shared" ref="H11:K11" si="7">+IF(H10&gt;0,H10*0.05,0)</f>
        <v>0</v>
      </c>
      <c r="I11" s="25">
        <f t="shared" si="7"/>
        <v>0</v>
      </c>
      <c r="J11" s="25">
        <f t="shared" si="7"/>
        <v>1110.5</v>
      </c>
      <c r="K11" s="26">
        <f t="shared" si="7"/>
        <v>448</v>
      </c>
    </row>
    <row r="12" spans="1:13" ht="14.5">
      <c r="A12" s="19"/>
      <c r="B12" s="27">
        <v>3000</v>
      </c>
      <c r="C12" s="21" t="s">
        <v>24</v>
      </c>
      <c r="D12" s="22"/>
      <c r="G12" s="6" t="s">
        <v>25</v>
      </c>
      <c r="H12" s="17">
        <f t="shared" ref="H12:K12" si="8">+H10-H11</f>
        <v>0</v>
      </c>
      <c r="I12" s="17">
        <f t="shared" si="8"/>
        <v>-4290</v>
      </c>
      <c r="J12" s="17">
        <f t="shared" si="8"/>
        <v>21099.5</v>
      </c>
      <c r="K12" s="18">
        <f t="shared" si="8"/>
        <v>8512</v>
      </c>
    </row>
    <row r="13" spans="1:13" ht="14.5">
      <c r="A13" s="19"/>
      <c r="B13" s="27">
        <v>0</v>
      </c>
      <c r="C13" s="21" t="s">
        <v>26</v>
      </c>
      <c r="D13" s="22"/>
      <c r="G13" s="6" t="s">
        <v>27</v>
      </c>
      <c r="H13" s="17">
        <f t="shared" ref="H13:K13" si="9">+H12/($H$18+$H$19)+$H$23</f>
        <v>2165.0943396226412</v>
      </c>
      <c r="I13" s="17">
        <f t="shared" si="9"/>
        <v>2031.0318396226412</v>
      </c>
      <c r="J13" s="17">
        <f t="shared" si="9"/>
        <v>2824.4537146226412</v>
      </c>
      <c r="K13" s="18">
        <f t="shared" si="9"/>
        <v>2431.0943396226412</v>
      </c>
    </row>
    <row r="14" spans="1:13" ht="14.5">
      <c r="A14" s="19"/>
      <c r="B14" s="27">
        <v>5000</v>
      </c>
      <c r="C14" s="21" t="s">
        <v>28</v>
      </c>
      <c r="D14" s="22"/>
      <c r="G14" s="6" t="s">
        <v>29</v>
      </c>
      <c r="H14" s="28">
        <f t="shared" ref="H14:K14" si="10">(H13/$H$23)-1</f>
        <v>0</v>
      </c>
      <c r="I14" s="28">
        <f t="shared" si="10"/>
        <v>-6.1919934640522922E-2</v>
      </c>
      <c r="J14" s="28">
        <f t="shared" si="10"/>
        <v>0.30454071350762524</v>
      </c>
      <c r="K14" s="29">
        <f t="shared" si="10"/>
        <v>0.12285838779956437</v>
      </c>
      <c r="L14" s="30"/>
    </row>
    <row r="15" spans="1:13" ht="14.5">
      <c r="A15" s="19"/>
      <c r="B15" s="27">
        <v>0</v>
      </c>
      <c r="C15" s="21" t="s">
        <v>30</v>
      </c>
      <c r="D15" s="22"/>
    </row>
    <row r="16" spans="1:13" ht="14.5">
      <c r="A16" s="31"/>
      <c r="B16" s="32">
        <f>+SUM(B11:B15)</f>
        <v>12240</v>
      </c>
      <c r="C16" s="33" t="s">
        <v>31</v>
      </c>
      <c r="D16" s="34"/>
      <c r="G16" s="35" t="s">
        <v>32</v>
      </c>
      <c r="J16" s="30"/>
      <c r="K16" s="30"/>
      <c r="L16" s="30"/>
      <c r="M16" s="30"/>
    </row>
    <row r="17" spans="1:8" ht="14.5">
      <c r="G17" s="36" t="s">
        <v>33</v>
      </c>
      <c r="H17" s="37">
        <f>+H3</f>
        <v>46.188679245283019</v>
      </c>
    </row>
    <row r="18" spans="1:8" ht="14.5">
      <c r="D18" s="35" t="s">
        <v>34</v>
      </c>
      <c r="E18" s="35" t="s">
        <v>35</v>
      </c>
      <c r="G18" s="36" t="s">
        <v>36</v>
      </c>
      <c r="H18" s="25">
        <f>+$B$6</f>
        <v>8</v>
      </c>
    </row>
    <row r="19" spans="1:8" ht="14.5">
      <c r="A19" s="38" t="s">
        <v>37</v>
      </c>
      <c r="B19" s="39">
        <f t="shared" ref="B19:B22" si="11">IF(D19&gt;0.001,D19*E19,0)</f>
        <v>240</v>
      </c>
      <c r="C19" s="40" t="s">
        <v>38</v>
      </c>
      <c r="D19" s="41">
        <v>80</v>
      </c>
      <c r="E19" s="42">
        <v>3</v>
      </c>
      <c r="G19" s="36" t="s">
        <v>39</v>
      </c>
      <c r="H19" s="43">
        <v>24</v>
      </c>
    </row>
    <row r="20" spans="1:8" ht="14.5">
      <c r="A20" s="44"/>
      <c r="B20" s="45">
        <f t="shared" si="11"/>
        <v>450</v>
      </c>
      <c r="C20" s="46" t="s">
        <v>40</v>
      </c>
      <c r="D20" s="47">
        <v>450</v>
      </c>
      <c r="E20" s="48">
        <v>1</v>
      </c>
      <c r="G20" s="36" t="s">
        <v>41</v>
      </c>
      <c r="H20" s="17">
        <f>+H8</f>
        <v>57043.018867924526</v>
      </c>
    </row>
    <row r="21" spans="1:8" ht="15.75" customHeight="1">
      <c r="A21" s="44"/>
      <c r="B21" s="45">
        <f t="shared" si="11"/>
        <v>250</v>
      </c>
      <c r="C21" s="46" t="s">
        <v>42</v>
      </c>
      <c r="D21" s="47">
        <v>250</v>
      </c>
      <c r="E21" s="48">
        <v>1</v>
      </c>
      <c r="G21" s="36" t="s">
        <v>12</v>
      </c>
      <c r="H21" s="17">
        <f>+$B$16</f>
        <v>12240</v>
      </c>
    </row>
    <row r="22" spans="1:8" ht="15.75" customHeight="1">
      <c r="A22" s="44"/>
      <c r="B22" s="45">
        <f t="shared" si="11"/>
        <v>0</v>
      </c>
      <c r="C22" s="46" t="s">
        <v>43</v>
      </c>
      <c r="D22" s="27">
        <v>0</v>
      </c>
      <c r="E22" s="48">
        <v>0</v>
      </c>
      <c r="G22" s="36" t="s">
        <v>44</v>
      </c>
      <c r="H22" s="17">
        <f>+H21+H20</f>
        <v>69283.018867924518</v>
      </c>
    </row>
    <row r="23" spans="1:8" ht="15.75" customHeight="1">
      <c r="A23" s="44"/>
      <c r="B23" s="49">
        <v>0.1</v>
      </c>
      <c r="C23" s="46" t="s">
        <v>45</v>
      </c>
      <c r="D23" s="46"/>
      <c r="E23" s="50"/>
      <c r="G23" s="36" t="s">
        <v>46</v>
      </c>
      <c r="H23" s="17">
        <f>+H22/(H19+H18)</f>
        <v>2165.0943396226412</v>
      </c>
    </row>
    <row r="24" spans="1:8" ht="15.75" customHeight="1">
      <c r="A24" s="44"/>
      <c r="B24" s="49">
        <v>0.03</v>
      </c>
      <c r="C24" s="46" t="s">
        <v>47</v>
      </c>
      <c r="D24" s="46"/>
      <c r="E24" s="50"/>
    </row>
    <row r="25" spans="1:8" ht="15.75" customHeight="1">
      <c r="A25" s="44"/>
      <c r="B25" s="27">
        <v>100</v>
      </c>
      <c r="C25" s="46" t="s">
        <v>48</v>
      </c>
      <c r="D25" s="46"/>
      <c r="E25" s="50"/>
      <c r="G25" s="35" t="s">
        <v>49</v>
      </c>
    </row>
    <row r="26" spans="1:8" ht="15.75" customHeight="1">
      <c r="A26" s="51"/>
      <c r="B26" s="52">
        <f>+B19+(B28*B23)+(B24*B28)+B25+B20+B21+B22</f>
        <v>1235</v>
      </c>
      <c r="C26" s="53" t="s">
        <v>37</v>
      </c>
      <c r="D26" s="54"/>
      <c r="E26" s="55"/>
      <c r="G26" s="35" t="s">
        <v>50</v>
      </c>
    </row>
    <row r="27" spans="1:8" ht="15.75" customHeight="1">
      <c r="G27" s="35" t="s">
        <v>51</v>
      </c>
    </row>
    <row r="28" spans="1:8" ht="15.75" customHeight="1">
      <c r="A28" s="56" t="s">
        <v>52</v>
      </c>
      <c r="B28" s="57">
        <v>1500</v>
      </c>
      <c r="C28" s="76" t="s">
        <v>53</v>
      </c>
      <c r="D28" s="77"/>
      <c r="E28" s="78"/>
      <c r="G28" s="35" t="s">
        <v>54</v>
      </c>
    </row>
    <row r="29" spans="1:8" ht="15.75" customHeight="1">
      <c r="G29" s="35" t="s">
        <v>55</v>
      </c>
    </row>
    <row r="30" spans="1:8" ht="15.75" customHeight="1">
      <c r="A30" s="58" t="s">
        <v>56</v>
      </c>
      <c r="B30" s="59">
        <f>+B16</f>
        <v>12240</v>
      </c>
      <c r="C30" s="60" t="s">
        <v>12</v>
      </c>
    </row>
    <row r="31" spans="1:8" ht="15.75" customHeight="1">
      <c r="A31" s="61" t="s">
        <v>57</v>
      </c>
      <c r="B31" s="62">
        <f>+B28-B26</f>
        <v>265</v>
      </c>
      <c r="C31" s="63" t="s">
        <v>58</v>
      </c>
    </row>
    <row r="32" spans="1:8" ht="15.75" customHeight="1">
      <c r="A32" s="64"/>
      <c r="B32" s="65">
        <f>+B30/B31</f>
        <v>46.188679245283019</v>
      </c>
      <c r="C32" s="66" t="s">
        <v>59</v>
      </c>
    </row>
    <row r="33" spans="1:1" ht="15.75" customHeight="1"/>
    <row r="34" spans="1:1" ht="15.75" customHeight="1">
      <c r="A34" s="35" t="s">
        <v>60</v>
      </c>
    </row>
    <row r="35" spans="1:1" ht="15.75" customHeight="1">
      <c r="A35" s="35" t="s">
        <v>61</v>
      </c>
    </row>
    <row r="36" spans="1:1" ht="15.75" customHeight="1">
      <c r="A36" s="35" t="s">
        <v>62</v>
      </c>
    </row>
    <row r="37" spans="1:1" ht="15.75" customHeight="1"/>
    <row r="38" spans="1:1" ht="15.75" customHeight="1">
      <c r="A38" s="35" t="s">
        <v>63</v>
      </c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8:E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baseColWidth="10" defaultColWidth="12.6640625" defaultRowHeight="15" customHeight="1"/>
  <cols>
    <col min="1" max="1" width="10" customWidth="1"/>
    <col min="2" max="2" width="15.75" customWidth="1"/>
    <col min="3" max="3" width="107.75" customWidth="1"/>
    <col min="4" max="26" width="10" customWidth="1"/>
  </cols>
  <sheetData>
    <row r="1" spans="1:3" ht="14.5">
      <c r="A1" s="67"/>
      <c r="B1" s="68" t="s">
        <v>64</v>
      </c>
      <c r="C1" s="69" t="s">
        <v>65</v>
      </c>
    </row>
    <row r="2" spans="1:3" ht="58">
      <c r="A2" s="79" t="s">
        <v>66</v>
      </c>
      <c r="B2" s="70" t="s">
        <v>67</v>
      </c>
      <c r="C2" s="71"/>
    </row>
    <row r="3" spans="1:3" ht="43.5">
      <c r="A3" s="80"/>
      <c r="B3" s="72" t="s">
        <v>68</v>
      </c>
      <c r="C3" s="73"/>
    </row>
    <row r="4" spans="1:3" ht="87">
      <c r="A4" s="81"/>
      <c r="B4" s="74" t="s">
        <v>69</v>
      </c>
      <c r="C4" s="75"/>
    </row>
    <row r="5" spans="1:3" ht="29">
      <c r="A5" s="79" t="s">
        <v>32</v>
      </c>
      <c r="B5" s="70" t="s">
        <v>70</v>
      </c>
      <c r="C5" s="71"/>
    </row>
    <row r="6" spans="1:3" ht="58">
      <c r="A6" s="80"/>
      <c r="B6" s="72" t="s">
        <v>71</v>
      </c>
      <c r="C6" s="73"/>
    </row>
    <row r="7" spans="1:3" ht="72.5">
      <c r="A7" s="81"/>
      <c r="B7" s="74" t="s">
        <v>72</v>
      </c>
      <c r="C7" s="7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ines</cp:lastModifiedBy>
  <dcterms:created xsi:type="dcterms:W3CDTF">2021-01-12T19:33:14Z</dcterms:created>
  <dcterms:modified xsi:type="dcterms:W3CDTF">2021-06-25T20:19:26Z</dcterms:modified>
</cp:coreProperties>
</file>