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xr:revisionPtr revIDLastSave="0" documentId="8_{F1E19384-90FD-1947-8D56-8AC20CF1D827}" xr6:coauthVersionLast="47" xr6:coauthVersionMax="47" xr10:uidLastSave="{00000000-0000-0000-0000-000000000000}"/>
  <bookViews>
    <workbookView xWindow="0" yWindow="0" windowWidth="20040" windowHeight="7485" xr2:uid="{00000000-000D-0000-FFFF-FFFF00000000}"/>
  </bookViews>
  <sheets>
    <sheet name="Cálculo" sheetId="1" r:id="rId1"/>
    <sheet name="Justificació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9" i="1"/>
  <c r="B10" i="1"/>
  <c r="B11" i="1"/>
  <c r="B16" i="1"/>
  <c r="B36" i="1"/>
  <c r="B37" i="1"/>
  <c r="B38" i="1"/>
  <c r="H3" i="1"/>
  <c r="H4" i="1"/>
  <c r="H5" i="1"/>
  <c r="B28" i="1"/>
  <c r="B27" i="1"/>
  <c r="B25" i="1"/>
  <c r="B24" i="1"/>
  <c r="B22" i="1"/>
  <c r="B23" i="1"/>
  <c r="B21" i="1"/>
  <c r="B26" i="1"/>
  <c r="B20" i="1"/>
  <c r="K4" i="1"/>
  <c r="K5" i="1"/>
  <c r="K6" i="1"/>
  <c r="H18" i="1"/>
  <c r="H19" i="1"/>
  <c r="I7" i="1"/>
  <c r="K8" i="1"/>
  <c r="J7" i="1"/>
  <c r="K7" i="1"/>
  <c r="K9" i="1"/>
  <c r="K10" i="1"/>
  <c r="K11" i="1"/>
  <c r="K12" i="1"/>
  <c r="H7" i="1"/>
  <c r="H21" i="1"/>
  <c r="I8" i="1"/>
  <c r="I9" i="1"/>
  <c r="H17" i="1"/>
  <c r="H8" i="1"/>
  <c r="H20" i="1"/>
  <c r="H22" i="1"/>
  <c r="H23" i="1"/>
  <c r="J6" i="1"/>
  <c r="H6" i="1"/>
  <c r="I4" i="1"/>
  <c r="I5" i="1"/>
  <c r="I6" i="1"/>
  <c r="I10" i="1"/>
  <c r="J8" i="1"/>
  <c r="J9" i="1"/>
  <c r="J10" i="1"/>
  <c r="J11" i="1"/>
  <c r="J12" i="1"/>
  <c r="J4" i="1"/>
  <c r="J5" i="1"/>
  <c r="I11" i="1"/>
  <c r="I12" i="1"/>
  <c r="I13" i="1"/>
  <c r="I14" i="1"/>
  <c r="K13" i="1"/>
  <c r="K14" i="1"/>
  <c r="J13" i="1"/>
  <c r="J14" i="1"/>
  <c r="H9" i="1"/>
  <c r="H10" i="1"/>
  <c r="H11" i="1"/>
  <c r="H12" i="1"/>
  <c r="H13" i="1"/>
  <c r="H14" i="1"/>
</calcChain>
</file>

<file path=xl/sharedStrings.xml><?xml version="1.0" encoding="utf-8"?>
<sst xmlns="http://schemas.openxmlformats.org/spreadsheetml/2006/main" count="92" uniqueCount="87">
  <si>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</si>
  <si>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</si>
  <si>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</si>
  <si>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</si>
  <si>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</si>
  <si>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</si>
  <si>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</si>
  <si>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</si>
  <si>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</si>
  <si>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</si>
  <si>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</si>
  <si>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</si>
  <si>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</si>
  <si>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</si>
  <si>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</si>
  <si>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</si>
  <si>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</si>
  <si>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</si>
  <si>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</si>
  <si>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</si>
  <si>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</si>
  <si>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</si>
  <si>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</si>
  <si>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</si>
  <si>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</si>
  <si>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</si>
  <si>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</si>
  <si>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</si>
  <si>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</si>
  <si>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</si>
  <si>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</si>
  <si>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</si>
  <si>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</si>
  <si>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</si>
  <si>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</si>
  <si>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</si>
  <si>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</si>
  <si>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</si>
  <si>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Acciones Externas</t>
  </si>
  <si>
    <t>Costos Variables (al PE)</t>
  </si>
  <si>
    <t>Total Capital Inicial (PE)</t>
  </si>
  <si>
    <t>Comisión por venta</t>
  </si>
  <si>
    <t>Valor de Acción</t>
  </si>
  <si>
    <t>Costos asociados a la cobranza de venta unitaria (Mercado Pago, Posnet, Tarjetas, etc.)</t>
  </si>
  <si>
    <t>Costos asociados a distribución y entrega unitaria</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</si>
  <si>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</si>
  <si>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</si>
  <si>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</si>
  <si>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</si>
  <si>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</si>
  <si>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</si>
  <si>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</si>
  <si>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</si>
  <si>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</si>
  <si>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</si>
  <si>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</si>
  <si>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</si>
  <si>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</si>
  <si>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</si>
  <si>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</si>
  <si>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</si>
  <si>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</si>
  <si>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</si>
  <si>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3- ¿Cómo vas a hacer para producir esa cantidad en el tiempo determinado?</t>
  </si>
  <si>
    <t>1- ¿Por qué elegiste ese capital incial?</t>
  </si>
  <si>
    <t>2- ¿Por qué elegiste vender esa cantidad de acciones?</t>
  </si>
  <si>
    <t>3- ¿En qué módulo/s del programa van a reinvertir y por qué?</t>
  </si>
  <si>
    <t>Columna1</t>
  </si>
  <si>
    <t>Columna2</t>
  </si>
  <si>
    <t>Columna3</t>
  </si>
  <si>
    <t>Columna4</t>
  </si>
  <si>
    <t>Columna5</t>
  </si>
  <si>
    <t>Madera: ………………. (costos de este insumo por unidad producida)</t>
  </si>
  <si>
    <t>Lampara: ………………. (costos de este insumo por unidad producida)</t>
  </si>
  <si>
    <t>Enchufe: ………………. (costos de este insumo por unidad producida)</t>
  </si>
  <si>
    <t>Tecla: ………………. (costos de este insumo por unidad producida)</t>
  </si>
  <si>
    <t>Cable: ………………. (costos de este insumo por unidad producida)</t>
  </si>
  <si>
    <t>Pintura: ………………. (costos de este insumo por unidad producida)</t>
  </si>
  <si>
    <t>Barniz: ………………. (costos de este insumo por unidad producida)</t>
  </si>
  <si>
    <t>Clavos finos:………………. (costos de este insumo por unidad producida)</t>
  </si>
  <si>
    <t xml:space="preserve"> Cola vinilica:………………. (costos de este insumo por unidad producida)</t>
  </si>
  <si>
    <t xml:space="preserve"> Ilum Rustic eligió el objetivo de producir estantes hexagonales con un velador incluido porque consideremos que es un producto que abarca una parte en el mercado de decoración de ambientes y porque no tiene una competencia directa en el partido de Moreno, además al llevar acabo trabajos de carpintería y electricidad se podrian perfeccionar los conocimientos previamente aprendidos.</t>
  </si>
  <si>
    <t>Ilum Rustic planea alcanzar el modelo de ventas planeado utilizando distintas redes sociales como Instagram,Facebook, entregando tarjetas informativas y tiendas virtuales como Mercado libre para darse a conocer como un emprendimiento que brinda productos de calidad, tiene buena atención al cliente y cumple con plazos acordados permitiendonos asi llegar al mayor público posible.</t>
  </si>
  <si>
    <t>Ilum Rustic realizará la cantidad de productos planeada realizando jornadadas de trabajos distintos dias a la semana con los 2 grupos formados por 5 que cuenta esta área para la creación de los estantes ya mencionados cumpliendo con la protección para realizar la tarea con el menor riesgo posible.</t>
  </si>
  <si>
    <t>En Ilum Rustic elegimos ese capital inicial para poder cubrir con los gastos que nos genera la producción de los estantes, al presentar esta cantidad tambien nos estaríamos imponiendo un reto como emprendimiento.</t>
  </si>
  <si>
    <t>En Ilum Rustic decidimos poner en venta esa cantidad de acciones para reducir los gastos de las mismas y que las personas interesadas puedan acceder a ella con mas facilidad, también para que tanto acciones internos y externos sean la misma cantidad</t>
  </si>
  <si>
    <t xml:space="preserve">Ilum Rustic tiene planeado reinvertir en el modulo 11 tanto en producir y vender lo que nos permitiría superar el PE y seguir adelante con el emprendimiento, también en hacer análisis de como mejorar la experiencia del cliente lo que nos permitirá que estos corran la voz del buen servicio que ofrecemos.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</si>
</sst>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6"/>
      <color theme="9"/>
      <name val="Helvetica"/>
      <family val="2"/>
    </font>
    <font>
      <sz val="11"/>
      <color theme="9"/>
      <name val="Helvetica"/>
      <family val="2"/>
    </font>
    <font>
      <sz val="11"/>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3" fillId="0" borderId="0" xfId="0" applyFont="1" applyAlignment="1">
      <alignment horizontal="right"/>
    </xf>
    <xf numFmtId="0" fontId="4" fillId="0" borderId="0" xfId="0" applyFont="1" applyAlignment="1">
      <alignment horizontal="right"/>
    </xf>
    <xf numFmtId="0" fontId="0" fillId="2" borderId="1" xfId="0" applyFill="1" applyBorder="1" applyAlignment="1">
      <alignment horizontal="right"/>
    </xf>
    <xf numFmtId="0" fontId="0" fillId="3" borderId="2" xfId="0" applyFill="1" applyBorder="1"/>
    <xf numFmtId="0" fontId="0" fillId="4" borderId="3" xfId="0" applyFill="1" applyBorder="1" applyProtection="1">
      <protection locked="0"/>
    </xf>
    <xf numFmtId="0" fontId="0" fillId="3" borderId="3" xfId="0" applyFill="1" applyBorder="1"/>
    <xf numFmtId="0" fontId="0" fillId="3" borderId="4" xfId="0" applyFill="1" applyBorder="1"/>
    <xf numFmtId="0" fontId="0" fillId="5" borderId="1" xfId="0" applyFill="1" applyBorder="1"/>
    <xf numFmtId="0" fontId="0" fillId="3" borderId="5" xfId="0" applyFill="1" applyBorder="1"/>
    <xf numFmtId="0" fontId="0" fillId="4" borderId="0" xfId="0" applyFill="1" applyProtection="1">
      <protection locked="0"/>
    </xf>
    <xf numFmtId="0" fontId="0" fillId="3" borderId="0" xfId="0" applyFill="1"/>
    <xf numFmtId="0" fontId="0" fillId="3" borderId="6" xfId="0" applyFill="1" applyBorder="1"/>
    <xf numFmtId="1" fontId="2" fillId="5" borderId="1" xfId="0" applyNumberFormat="1" applyFont="1" applyFill="1" applyBorder="1"/>
    <xf numFmtId="165" fontId="2" fillId="3" borderId="0" xfId="1" applyNumberFormat="1" applyFont="1" applyFill="1" applyBorder="1" applyProtection="1"/>
    <xf numFmtId="165" fontId="0" fillId="4" borderId="6" xfId="1" applyNumberFormat="1" applyFont="1" applyFill="1" applyBorder="1" applyProtection="1">
      <protection locked="0"/>
    </xf>
    <xf numFmtId="165" fontId="2" fillId="0" borderId="1" xfId="0" applyNumberFormat="1" applyFont="1" applyBorder="1"/>
    <xf numFmtId="165" fontId="2" fillId="0" borderId="1" xfId="1" applyNumberFormat="1" applyFont="1" applyBorder="1" applyProtection="1"/>
    <xf numFmtId="165" fontId="0" fillId="4" borderId="0" xfId="1" applyNumberFormat="1" applyFont="1" applyFill="1" applyBorder="1" applyProtection="1">
      <protection locked="0"/>
    </xf>
    <xf numFmtId="0" fontId="2" fillId="0" borderId="1" xfId="0" applyFont="1" applyBorder="1"/>
    <xf numFmtId="2" fontId="0" fillId="5" borderId="1" xfId="0" applyNumberFormat="1" applyFill="1" applyBorder="1"/>
    <xf numFmtId="2" fontId="2" fillId="0" borderId="1" xfId="0" applyNumberFormat="1" applyFont="1" applyBorder="1"/>
    <xf numFmtId="0" fontId="0" fillId="3" borderId="7" xfId="0" applyFill="1" applyBorder="1"/>
    <xf numFmtId="165" fontId="2" fillId="3" borderId="8" xfId="1" applyNumberFormat="1" applyFont="1" applyFill="1" applyBorder="1" applyProtection="1"/>
    <xf numFmtId="0" fontId="0" fillId="3" borderId="8" xfId="0" applyFill="1" applyBorder="1"/>
    <xf numFmtId="0" fontId="0" fillId="3" borderId="9" xfId="0" applyFill="1" applyBorder="1"/>
    <xf numFmtId="165" fontId="0" fillId="4" borderId="3" xfId="1" applyNumberFormat="1" applyFont="1" applyFill="1" applyBorder="1" applyProtection="1">
      <protection locked="0"/>
    </xf>
    <xf numFmtId="9" fontId="2" fillId="0" borderId="1" xfId="2" applyFont="1" applyBorder="1" applyProtection="1"/>
    <xf numFmtId="9" fontId="0" fillId="0" borderId="0" xfId="2" applyFont="1" applyProtection="1"/>
    <xf numFmtId="0" fontId="0" fillId="6" borderId="5" xfId="0" applyFill="1" applyBorder="1"/>
    <xf numFmtId="9" fontId="0" fillId="4" borderId="0" xfId="2" applyFont="1" applyFill="1" applyBorder="1" applyProtection="1">
      <protection locked="0"/>
    </xf>
    <xf numFmtId="0" fontId="0" fillId="6" borderId="6" xfId="0" applyFill="1" applyBorder="1"/>
    <xf numFmtId="0" fontId="0" fillId="7" borderId="1" xfId="0" applyFill="1" applyBorder="1"/>
    <xf numFmtId="1" fontId="2" fillId="0" borderId="1" xfId="0" applyNumberFormat="1" applyFont="1" applyBorder="1"/>
    <xf numFmtId="0" fontId="0" fillId="6" borderId="7" xfId="0" applyFill="1" applyBorder="1"/>
    <xf numFmtId="165" fontId="2" fillId="6" borderId="8" xfId="1" applyNumberFormat="1" applyFont="1" applyFill="1" applyBorder="1" applyProtection="1"/>
    <xf numFmtId="0" fontId="0" fillId="8" borderId="10" xfId="0" applyFill="1" applyBorder="1"/>
    <xf numFmtId="165" fontId="0" fillId="4" borderId="11" xfId="1" applyNumberFormat="1" applyFont="1" applyFill="1" applyBorder="1" applyProtection="1">
      <protection locked="0"/>
    </xf>
    <xf numFmtId="0" fontId="0" fillId="9" borderId="2" xfId="0" applyFill="1" applyBorder="1"/>
    <xf numFmtId="165" fontId="2" fillId="9" borderId="11" xfId="0" applyNumberFormat="1" applyFont="1" applyFill="1" applyBorder="1"/>
    <xf numFmtId="0" fontId="0" fillId="9" borderId="12" xfId="0" applyFill="1" applyBorder="1" applyAlignment="1">
      <alignment horizontal="left"/>
    </xf>
    <xf numFmtId="0" fontId="0" fillId="9" borderId="5" xfId="0" applyFill="1" applyBorder="1"/>
    <xf numFmtId="165" fontId="2" fillId="9" borderId="0" xfId="0" applyNumberFormat="1" applyFont="1" applyFill="1"/>
    <xf numFmtId="0" fontId="0" fillId="9" borderId="6" xfId="0" applyFill="1" applyBorder="1" applyAlignment="1">
      <alignment horizontal="left"/>
    </xf>
    <xf numFmtId="0" fontId="0" fillId="9" borderId="7" xfId="0" applyFill="1" applyBorder="1"/>
    <xf numFmtId="0" fontId="0" fillId="9" borderId="9" xfId="0" applyFill="1" applyBorder="1"/>
    <xf numFmtId="0" fontId="0" fillId="10" borderId="1" xfId="0" applyFill="1" applyBorder="1" applyAlignment="1">
      <alignment horizontal="right"/>
    </xf>
    <xf numFmtId="165" fontId="2" fillId="10" borderId="1" xfId="0" applyNumberFormat="1" applyFont="1" applyFill="1" applyBorder="1"/>
    <xf numFmtId="165" fontId="2" fillId="10" borderId="1" xfId="1" applyNumberFormat="1" applyFont="1" applyFill="1" applyBorder="1" applyProtection="1"/>
    <xf numFmtId="0" fontId="2" fillId="10" borderId="1" xfId="0" applyFont="1" applyFill="1" applyBorder="1"/>
    <xf numFmtId="2" fontId="2" fillId="10" borderId="1" xfId="0" applyNumberFormat="1" applyFont="1" applyFill="1" applyBorder="1"/>
    <xf numFmtId="9" fontId="2" fillId="10" borderId="1" xfId="2" applyFont="1" applyFill="1" applyBorder="1" applyProtection="1"/>
    <xf numFmtId="1" fontId="5" fillId="11" borderId="1" xfId="0" applyNumberFormat="1" applyFont="1" applyFill="1" applyBorder="1"/>
    <xf numFmtId="0" fontId="0" fillId="2" borderId="1" xfId="0" applyFill="1" applyBorder="1" applyAlignment="1">
      <alignment horizontal="left"/>
    </xf>
    <xf numFmtId="0" fontId="0" fillId="0" borderId="3" xfId="0" applyBorder="1" applyAlignment="1">
      <alignment wrapText="1"/>
    </xf>
    <xf numFmtId="0" fontId="0" fillId="0" borderId="4" xfId="0" applyBorder="1"/>
    <xf numFmtId="0" fontId="0" fillId="0" borderId="8" xfId="0" applyBorder="1" applyAlignment="1">
      <alignment wrapText="1"/>
    </xf>
    <xf numFmtId="0" fontId="0" fillId="0" borderId="9" xfId="0" applyBorder="1"/>
    <xf numFmtId="0" fontId="0" fillId="0" borderId="0" xfId="0" applyAlignment="1">
      <alignment wrapText="1"/>
    </xf>
    <xf numFmtId="0" fontId="0" fillId="0" borderId="6" xfId="0" applyBorder="1"/>
    <xf numFmtId="0" fontId="0" fillId="0" borderId="11" xfId="0" applyBorder="1"/>
    <xf numFmtId="0" fontId="0" fillId="0" borderId="12" xfId="0" applyBorder="1"/>
    <xf numFmtId="0" fontId="0" fillId="2" borderId="10" xfId="0" applyFill="1" applyBorder="1"/>
    <xf numFmtId="0" fontId="0" fillId="11" borderId="0" xfId="0" applyFill="1"/>
    <xf numFmtId="0" fontId="0" fillId="6" borderId="3" xfId="0" applyFill="1" applyBorder="1"/>
    <xf numFmtId="0" fontId="0" fillId="6" borderId="0" xfId="0" applyFill="1"/>
    <xf numFmtId="0" fontId="0" fillId="6" borderId="8" xfId="0" applyFill="1" applyBorder="1" applyAlignment="1">
      <alignment horizontal="left"/>
    </xf>
    <xf numFmtId="0" fontId="0" fillId="6" borderId="8" xfId="0" applyFill="1" applyBorder="1"/>
    <xf numFmtId="0" fontId="0" fillId="6" borderId="9" xfId="0" applyFill="1" applyBorder="1"/>
    <xf numFmtId="164" fontId="2" fillId="6" borderId="0" xfId="1" applyNumberFormat="1" applyFont="1" applyFill="1" applyBorder="1" applyProtection="1">
      <protection locked="0"/>
    </xf>
    <xf numFmtId="164" fontId="2" fillId="6" borderId="3" xfId="1" applyNumberFormat="1" applyFont="1" applyFill="1" applyBorder="1" applyProtection="1">
      <protection locked="0"/>
    </xf>
    <xf numFmtId="1" fontId="2" fillId="9" borderId="8" xfId="0" applyNumberFormat="1" applyFont="1" applyFill="1" applyBorder="1" applyAlignment="1">
      <alignment horizontal="center"/>
    </xf>
    <xf numFmtId="0" fontId="0" fillId="6" borderId="0" xfId="0" applyFill="1" applyBorder="1"/>
    <xf numFmtId="0" fontId="0" fillId="4" borderId="0" xfId="0" applyFill="1" applyBorder="1" applyAlignment="1">
      <alignment horizontal="center"/>
    </xf>
    <xf numFmtId="0" fontId="0" fillId="4" borderId="3" xfId="0" applyFill="1" applyBorder="1" applyAlignment="1">
      <alignment horizontal="center"/>
    </xf>
    <xf numFmtId="0" fontId="0" fillId="8" borderId="13" xfId="0" applyFill="1" applyBorder="1" applyAlignment="1">
      <alignment horizontal="left"/>
    </xf>
    <xf numFmtId="0" fontId="0" fillId="8" borderId="14" xfId="0" applyFill="1" applyBorder="1" applyAlignment="1">
      <alignment horizontal="left"/>
    </xf>
    <xf numFmtId="0" fontId="0" fillId="8" borderId="15" xfId="0" applyFill="1" applyBorder="1" applyAlignment="1">
      <alignment horizontal="left"/>
    </xf>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7" xfId="0" applyBorder="1" applyAlignment="1">
      <alignment horizontal="center" vertical="center" textRotation="90"/>
    </xf>
  </cellXfs>
  <cellStyles count="3">
    <cellStyle name="Moneda" xfId="1" builtinId="4"/>
    <cellStyle name="Normal" xfId="0" builtinId="0"/>
    <cellStyle name="Porcentaje" xfId="2" builtinId="5"/>
  </cellStyles>
  <dxfs count="6">
    <dxf>
      <fill>
        <patternFill patternType="solid">
          <fgColor indexed="64"/>
          <bgColor theme="9"/>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Calibri"/>
        <scheme val="minor"/>
      </font>
      <numFmt numFmtId="165" formatCode="_-&quot;$&quot;* #,##0_-;\-&quot;$&quot;* #,##0_-;_-&quot;$&quot;* &quot;-&quot;??_-;_-@_-"/>
      <fill>
        <patternFill patternType="solid">
          <fgColor indexed="64"/>
          <bgColor theme="9"/>
        </patternFill>
      </fill>
      <border diagonalUp="0" diagonalDown="0">
        <left/>
        <right/>
        <top style="thin">
          <color indexed="64"/>
        </top>
        <bottom/>
        <vertical/>
        <horizontal/>
      </border>
      <protection locked="0" hidden="0"/>
    </dxf>
    <dxf>
      <fill>
        <patternFill patternType="solid">
          <fgColor indexed="64"/>
          <bgColor theme="0" tint="-0.14999847407452621"/>
        </patternFill>
      </fill>
      <border diagonalUp="0" diagonalDown="0">
        <left/>
        <right/>
        <top style="thin">
          <color indexed="64"/>
        </top>
        <bottom/>
        <vertical/>
        <horizontal/>
      </border>
    </dxf>
    <dxf>
      <font>
        <b val="0"/>
        <i val="0"/>
        <strike val="0"/>
        <condense val="0"/>
        <extend val="0"/>
        <outline val="0"/>
        <shadow val="0"/>
        <u val="none"/>
        <vertAlign val="baseline"/>
        <sz val="11"/>
        <color rgb="FFFF0000"/>
        <name val="Calibri"/>
        <scheme val="minor"/>
      </font>
      <numFmt numFmtId="164" formatCode="_-&quot;$&quot;* #,##0.00_-;\-&quot;$&quot;* #,##0.00_-;_-&quot;$&quot;* &quot;-&quot;??_-;_-@_-"/>
      <fill>
        <patternFill patternType="solid">
          <fgColor indexed="64"/>
          <bgColor theme="0" tint="-0.14999847407452621"/>
        </patternFill>
      </fill>
      <border diagonalUp="0" diagonalDown="0">
        <left/>
        <right/>
        <top style="thin">
          <color indexed="64"/>
        </top>
        <bottom/>
        <vertical/>
        <horizontal/>
      </border>
      <protection locked="0" hidden="0"/>
    </dxf>
    <dxf>
      <fill>
        <patternFill patternType="solid">
          <fgColor indexed="64"/>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oneCellAnchor>
    <xdr:from>
      <xdr:col>0</xdr:col>
      <xdr:colOff>15903</xdr:colOff>
      <xdr:row>0</xdr:row>
      <xdr:rowOff>23856</xdr:rowOff>
    </xdr:from>
    <xdr:ext cx="2158448" cy="535821"/>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3" y="23856"/>
          <a:ext cx="2158448" cy="53582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19:E28" totalsRowShown="0" tableBorderDxfId="5">
  <autoFilter ref="A19:E28" xr:uid="{00000000-0009-0000-0100-000003000000}"/>
  <sortState xmlns:xlrd2="http://schemas.microsoft.com/office/spreadsheetml/2017/richdata2" ref="A20:E28">
    <sortCondition descending="1" ref="B19:B28"/>
  </sortState>
  <tableColumns count="5">
    <tableColumn id="1" xr3:uid="{00000000-0010-0000-0000-000001000000}" name="Columna1" dataDxfId="4"/>
    <tableColumn id="2" xr3:uid="{00000000-0010-0000-0000-000002000000}" name="Columna2" dataDxfId="3" dataCellStyle="Moneda">
      <calculatedColumnFormula>IF(D20&gt;0.001,D20*E20,0)</calculatedColumnFormula>
    </tableColumn>
    <tableColumn id="3" xr3:uid="{00000000-0010-0000-0000-000003000000}" name="Columna3" dataDxfId="2"/>
    <tableColumn id="4" xr3:uid="{00000000-0010-0000-0000-000004000000}" name="Columna4" dataDxfId="1" dataCellStyle="Moneda"/>
    <tableColumn id="5" xr3:uid="{00000000-0010-0000-0000-000005000000}" name="Columna5"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tabSelected="1" topLeftCell="H1" workbookViewId="0">
      <selection activeCell="J34" sqref="J34"/>
    </sheetView>
  </sheetViews>
  <sheetFormatPr defaultColWidth="11.43359375" defaultRowHeight="15" x14ac:dyDescent="0.2"/>
  <cols>
    <col min="1" max="1" width="20.17578125" bestFit="1" customWidth="1"/>
    <col min="2" max="2" width="15.19921875" customWidth="1"/>
    <col min="3" max="3" width="75.0625" customWidth="1"/>
    <col min="4" max="4" width="16.140625" bestFit="1" customWidth="1"/>
    <col min="5" max="5" width="28.65234375" bestFit="1" customWidth="1"/>
    <col min="7" max="7" width="25.01953125" customWidth="1"/>
    <col min="8" max="8" width="11.703125" bestFit="1" customWidth="1"/>
    <col min="9" max="9" width="17.08203125" bestFit="1" customWidth="1"/>
    <col min="10" max="10" width="17.21875" bestFit="1" customWidth="1"/>
    <col min="11" max="11" width="18.6953125" bestFit="1" customWidth="1"/>
    <col min="12" max="12" width="29.86328125" bestFit="1" customWidth="1"/>
    <col min="13" max="13" width="22.59765625" bestFit="1" customWidth="1"/>
  </cols>
  <sheetData>
    <row r="1" spans="1:13" ht="20.25" x14ac:dyDescent="0.25">
      <c r="C1" s="1" t="s">
        <v>0</v>
      </c>
    </row>
    <row r="2" spans="1:13" x14ac:dyDescent="0.2">
      <c r="C2" s="2" t="s">
        <v>1</v>
      </c>
      <c r="G2" s="53" t="s">
        <v>2</v>
      </c>
      <c r="H2" s="3" t="s">
        <v>3</v>
      </c>
      <c r="I2" s="3" t="s">
        <v>4</v>
      </c>
      <c r="J2" s="3" t="s">
        <v>5</v>
      </c>
      <c r="K2" s="46" t="s">
        <v>6</v>
      </c>
    </row>
    <row r="3" spans="1:13" x14ac:dyDescent="0.2">
      <c r="C3" s="2" t="s">
        <v>7</v>
      </c>
      <c r="G3" s="8" t="s">
        <v>8</v>
      </c>
      <c r="H3" s="13">
        <f>B38</f>
        <v>15.4</v>
      </c>
      <c r="I3" s="52">
        <v>13</v>
      </c>
      <c r="J3" s="52">
        <v>18</v>
      </c>
      <c r="K3" s="52">
        <v>22</v>
      </c>
      <c r="L3" s="63" t="s">
        <v>9</v>
      </c>
    </row>
    <row r="4" spans="1:13" x14ac:dyDescent="0.2">
      <c r="G4" s="20" t="s">
        <v>10</v>
      </c>
      <c r="H4" s="21">
        <f>+H3/$B$7</f>
        <v>0.96250000000000002</v>
      </c>
      <c r="I4" s="21">
        <f>+I3/$B$7</f>
        <v>0.8125</v>
      </c>
      <c r="J4" s="21">
        <f>+J3/$B$7</f>
        <v>1.125</v>
      </c>
      <c r="K4" s="50">
        <f>+K3/$B$7</f>
        <v>1.375</v>
      </c>
    </row>
    <row r="5" spans="1:13" x14ac:dyDescent="0.2">
      <c r="G5" s="20" t="s">
        <v>11</v>
      </c>
      <c r="H5" s="21">
        <f t="shared" ref="H5:J5" si="0">+H4/$B$6</f>
        <v>2.9166666666666667E-2</v>
      </c>
      <c r="I5" s="21">
        <f t="shared" si="0"/>
        <v>2.462121212121212E-2</v>
      </c>
      <c r="J5" s="21">
        <f t="shared" si="0"/>
        <v>3.4090909090909088E-2</v>
      </c>
      <c r="K5" s="50">
        <f t="shared" ref="K5" si="1">+K4/$B$6</f>
        <v>4.1666666666666664E-2</v>
      </c>
    </row>
    <row r="6" spans="1:13" x14ac:dyDescent="0.2">
      <c r="A6" s="4" t="s">
        <v>12</v>
      </c>
      <c r="B6" s="5">
        <v>33</v>
      </c>
      <c r="C6" s="6" t="s">
        <v>13</v>
      </c>
      <c r="D6" s="7"/>
      <c r="G6" s="8" t="s">
        <v>14</v>
      </c>
      <c r="H6" s="17">
        <f>+$B$34*H3</f>
        <v>35420</v>
      </c>
      <c r="I6" s="17">
        <f>+$B$34*I3</f>
        <v>29900</v>
      </c>
      <c r="J6" s="17">
        <f>+$B$34*J3</f>
        <v>41400</v>
      </c>
      <c r="K6" s="48">
        <f>+$B$34*K3</f>
        <v>50600</v>
      </c>
    </row>
    <row r="7" spans="1:13" x14ac:dyDescent="0.2">
      <c r="A7" s="9"/>
      <c r="B7" s="10">
        <v>16</v>
      </c>
      <c r="C7" s="11" t="s">
        <v>15</v>
      </c>
      <c r="D7" s="12"/>
      <c r="G7" s="8" t="s">
        <v>12</v>
      </c>
      <c r="H7" s="16">
        <f t="shared" ref="H7:K7" si="2">+$B$16</f>
        <v>8932</v>
      </c>
      <c r="I7" s="16">
        <f t="shared" si="2"/>
        <v>8932</v>
      </c>
      <c r="J7" s="16">
        <f t="shared" si="2"/>
        <v>8932</v>
      </c>
      <c r="K7" s="47">
        <f t="shared" si="2"/>
        <v>8932</v>
      </c>
    </row>
    <row r="8" spans="1:13" x14ac:dyDescent="0.2">
      <c r="A8" s="9"/>
      <c r="B8" s="14">
        <f>1*D8*B7</f>
        <v>2400</v>
      </c>
      <c r="C8" s="11" t="s">
        <v>16</v>
      </c>
      <c r="D8" s="15">
        <v>150</v>
      </c>
      <c r="G8" s="8" t="s">
        <v>17</v>
      </c>
      <c r="H8" s="17">
        <f>+$B$32*H3</f>
        <v>26488</v>
      </c>
      <c r="I8" s="17">
        <f>+$B$32*I3</f>
        <v>22360</v>
      </c>
      <c r="J8" s="17">
        <f>+$B$32*J3</f>
        <v>30960</v>
      </c>
      <c r="K8" s="48">
        <f>+$B$32*K3</f>
        <v>37840</v>
      </c>
    </row>
    <row r="9" spans="1:13" x14ac:dyDescent="0.2">
      <c r="A9" s="9"/>
      <c r="B9" s="14">
        <f>4*D9*B7</f>
        <v>2240</v>
      </c>
      <c r="C9" s="11" t="s">
        <v>18</v>
      </c>
      <c r="D9" s="15">
        <v>35</v>
      </c>
      <c r="G9" s="8" t="s">
        <v>19</v>
      </c>
      <c r="H9" s="16">
        <f t="shared" ref="H9:J9" si="3">+H8+H7</f>
        <v>35420</v>
      </c>
      <c r="I9" s="16">
        <f t="shared" si="3"/>
        <v>31292</v>
      </c>
      <c r="J9" s="16">
        <f t="shared" si="3"/>
        <v>39892</v>
      </c>
      <c r="K9" s="47">
        <f t="shared" ref="K9" si="4">+K8+K7</f>
        <v>46772</v>
      </c>
    </row>
    <row r="10" spans="1:13" x14ac:dyDescent="0.2">
      <c r="A10" s="9"/>
      <c r="B10" s="14">
        <f>(+B6-5)*D10*B7</f>
        <v>1792</v>
      </c>
      <c r="C10" s="11" t="s">
        <v>20</v>
      </c>
      <c r="D10" s="15">
        <v>4</v>
      </c>
      <c r="G10" s="8" t="s">
        <v>21</v>
      </c>
      <c r="H10" s="16">
        <f>+H6-H9</f>
        <v>0</v>
      </c>
      <c r="I10" s="16">
        <f>+I6-I9</f>
        <v>-1392</v>
      </c>
      <c r="J10" s="16">
        <f>+J6-J9</f>
        <v>1508</v>
      </c>
      <c r="K10" s="47">
        <f>+K6-K9</f>
        <v>3828</v>
      </c>
    </row>
    <row r="11" spans="1:13" x14ac:dyDescent="0.2">
      <c r="A11" s="9"/>
      <c r="B11" s="14">
        <f>+SUM(B8:B10)</f>
        <v>6432</v>
      </c>
      <c r="C11" s="11" t="s">
        <v>22</v>
      </c>
      <c r="D11" s="12"/>
      <c r="G11" s="8" t="s">
        <v>23</v>
      </c>
      <c r="H11" s="19">
        <f t="shared" ref="H11:J11" si="5">+IF(H10&gt;0,H10*0.05,0)</f>
        <v>0</v>
      </c>
      <c r="I11" s="19">
        <f t="shared" si="5"/>
        <v>0</v>
      </c>
      <c r="J11" s="19">
        <f t="shared" si="5"/>
        <v>75.400000000000006</v>
      </c>
      <c r="K11" s="49">
        <f t="shared" ref="K11" si="6">+IF(K10&gt;0,K10*0.05,0)</f>
        <v>191.4</v>
      </c>
    </row>
    <row r="12" spans="1:13" x14ac:dyDescent="0.2">
      <c r="A12" s="9"/>
      <c r="B12" s="18">
        <v>500</v>
      </c>
      <c r="C12" s="11" t="s">
        <v>24</v>
      </c>
      <c r="D12" s="12"/>
      <c r="G12" s="8" t="s">
        <v>25</v>
      </c>
      <c r="H12" s="16">
        <f t="shared" ref="H12:J12" si="7">+H10-H11</f>
        <v>0</v>
      </c>
      <c r="I12" s="16">
        <f t="shared" si="7"/>
        <v>-1392</v>
      </c>
      <c r="J12" s="16">
        <f t="shared" si="7"/>
        <v>1432.6</v>
      </c>
      <c r="K12" s="47">
        <f t="shared" ref="K12" si="8">+K10-K11</f>
        <v>3636.6</v>
      </c>
    </row>
    <row r="13" spans="1:13" x14ac:dyDescent="0.2">
      <c r="A13" s="9"/>
      <c r="B13" s="18">
        <v>500</v>
      </c>
      <c r="C13" s="11" t="s">
        <v>26</v>
      </c>
      <c r="D13" s="12"/>
      <c r="G13" s="8" t="s">
        <v>27</v>
      </c>
      <c r="H13" s="16">
        <f>+H12/($H$18+$H$19)+$H$23</f>
        <v>536.66666666666663</v>
      </c>
      <c r="I13" s="16">
        <f>+I12/($H$18+$H$19)+$H$23</f>
        <v>515.57575757575751</v>
      </c>
      <c r="J13" s="16">
        <f>+J12/($H$18+$H$19)+$H$23</f>
        <v>558.37272727272727</v>
      </c>
      <c r="K13" s="47">
        <f>+K12/($H$18+$H$19)+$H$23</f>
        <v>591.76666666666665</v>
      </c>
    </row>
    <row r="14" spans="1:13" x14ac:dyDescent="0.2">
      <c r="A14" s="9"/>
      <c r="B14" s="18">
        <v>1000</v>
      </c>
      <c r="C14" s="11" t="s">
        <v>28</v>
      </c>
      <c r="D14" s="12"/>
      <c r="G14" s="8" t="s">
        <v>29</v>
      </c>
      <c r="H14" s="27">
        <f>(H13/$H$23)-1</f>
        <v>0</v>
      </c>
      <c r="I14" s="27">
        <f>(I13/$H$23)-1</f>
        <v>-3.9299830604178521E-2</v>
      </c>
      <c r="J14" s="27">
        <f>(J13/$H$23)-1</f>
        <v>4.0446075663467029E-2</v>
      </c>
      <c r="K14" s="51">
        <f t="shared" ref="K14" si="9">(K13/$H$23)-1</f>
        <v>0.10267080745341617</v>
      </c>
      <c r="L14" s="28"/>
    </row>
    <row r="15" spans="1:13" x14ac:dyDescent="0.2">
      <c r="A15" s="9"/>
      <c r="B15" s="18">
        <v>500</v>
      </c>
      <c r="C15" s="11" t="s">
        <v>30</v>
      </c>
      <c r="D15" s="12"/>
    </row>
    <row r="16" spans="1:13" x14ac:dyDescent="0.2">
      <c r="A16" s="22"/>
      <c r="B16" s="23">
        <f>+SUM(B11:B15)</f>
        <v>8932</v>
      </c>
      <c r="C16" s="24" t="s">
        <v>31</v>
      </c>
      <c r="D16" s="25"/>
      <c r="G16" t="s">
        <v>32</v>
      </c>
      <c r="J16" s="28"/>
      <c r="K16" s="28"/>
      <c r="L16" s="28"/>
      <c r="M16" s="28"/>
    </row>
    <row r="17" spans="1:8" x14ac:dyDescent="0.2">
      <c r="G17" s="32" t="s">
        <v>33</v>
      </c>
      <c r="H17" s="33">
        <f>+H3</f>
        <v>15.4</v>
      </c>
    </row>
    <row r="18" spans="1:8" x14ac:dyDescent="0.2">
      <c r="D18" t="s">
        <v>34</v>
      </c>
      <c r="E18" t="s">
        <v>35</v>
      </c>
      <c r="G18" s="32" t="s">
        <v>36</v>
      </c>
      <c r="H18" s="19">
        <f>+$B$6</f>
        <v>33</v>
      </c>
    </row>
    <row r="19" spans="1:8" x14ac:dyDescent="0.2">
      <c r="A19" s="72" t="s">
        <v>67</v>
      </c>
      <c r="B19" s="69" t="s">
        <v>68</v>
      </c>
      <c r="C19" s="72" t="s">
        <v>69</v>
      </c>
      <c r="D19" s="18" t="s">
        <v>70</v>
      </c>
      <c r="E19" s="73" t="s">
        <v>71</v>
      </c>
      <c r="G19" s="32" t="s">
        <v>38</v>
      </c>
      <c r="H19" s="19">
        <f>+H18</f>
        <v>33</v>
      </c>
    </row>
    <row r="20" spans="1:8" x14ac:dyDescent="0.2">
      <c r="A20" s="64" t="s">
        <v>37</v>
      </c>
      <c r="B20" s="70">
        <f t="shared" ref="B20:B28" si="10">IF(D20&gt;0.001,D20*E20,0)</f>
        <v>300</v>
      </c>
      <c r="C20" s="64" t="s">
        <v>72</v>
      </c>
      <c r="D20" s="26">
        <v>100</v>
      </c>
      <c r="E20" s="74">
        <v>3</v>
      </c>
      <c r="G20" s="32" t="s">
        <v>39</v>
      </c>
      <c r="H20" s="16">
        <f>+H8</f>
        <v>26488</v>
      </c>
    </row>
    <row r="21" spans="1:8" x14ac:dyDescent="0.2">
      <c r="A21" s="64"/>
      <c r="B21" s="70">
        <f t="shared" si="10"/>
        <v>250</v>
      </c>
      <c r="C21" s="64" t="s">
        <v>73</v>
      </c>
      <c r="D21" s="26">
        <v>250</v>
      </c>
      <c r="E21" s="74">
        <v>1</v>
      </c>
      <c r="G21" s="32" t="s">
        <v>12</v>
      </c>
      <c r="H21" s="16">
        <f>+$B$16</f>
        <v>8932</v>
      </c>
    </row>
    <row r="22" spans="1:8" x14ac:dyDescent="0.2">
      <c r="A22" s="64"/>
      <c r="B22" s="70">
        <f t="shared" si="10"/>
        <v>360</v>
      </c>
      <c r="C22" s="64" t="s">
        <v>77</v>
      </c>
      <c r="D22" s="26">
        <v>360</v>
      </c>
      <c r="E22" s="74">
        <v>1</v>
      </c>
      <c r="G22" s="32" t="s">
        <v>40</v>
      </c>
      <c r="H22" s="16">
        <f>+H21+H20</f>
        <v>35420</v>
      </c>
    </row>
    <row r="23" spans="1:8" x14ac:dyDescent="0.2">
      <c r="A23" s="64"/>
      <c r="B23" s="70">
        <f t="shared" si="10"/>
        <v>300</v>
      </c>
      <c r="C23" s="64" t="s">
        <v>78</v>
      </c>
      <c r="D23" s="26">
        <v>300</v>
      </c>
      <c r="E23" s="74">
        <v>1</v>
      </c>
      <c r="G23" s="32" t="s">
        <v>42</v>
      </c>
      <c r="H23" s="17">
        <f>+H22/(H19+H18)</f>
        <v>536.66666666666663</v>
      </c>
    </row>
    <row r="24" spans="1:8" x14ac:dyDescent="0.2">
      <c r="A24" s="64"/>
      <c r="B24" s="70">
        <f t="shared" si="10"/>
        <v>140</v>
      </c>
      <c r="C24" s="64" t="s">
        <v>76</v>
      </c>
      <c r="D24" s="26">
        <v>140</v>
      </c>
      <c r="E24" s="74">
        <v>1</v>
      </c>
      <c r="G24" t="s">
        <v>45</v>
      </c>
    </row>
    <row r="25" spans="1:8" x14ac:dyDescent="0.2">
      <c r="A25" s="64"/>
      <c r="B25" s="70">
        <f t="shared" si="10"/>
        <v>90</v>
      </c>
      <c r="C25" s="64" t="s">
        <v>75</v>
      </c>
      <c r="D25" s="26">
        <v>90</v>
      </c>
      <c r="E25" s="74">
        <v>1</v>
      </c>
      <c r="G25" t="s">
        <v>48</v>
      </c>
    </row>
    <row r="26" spans="1:8" x14ac:dyDescent="0.2">
      <c r="A26" s="64"/>
      <c r="B26" s="70">
        <f t="shared" si="10"/>
        <v>80</v>
      </c>
      <c r="C26" s="64" t="s">
        <v>74</v>
      </c>
      <c r="D26" s="26">
        <v>80</v>
      </c>
      <c r="E26" s="74">
        <v>1</v>
      </c>
      <c r="G26" t="s">
        <v>49</v>
      </c>
    </row>
    <row r="27" spans="1:8" x14ac:dyDescent="0.2">
      <c r="A27" s="64"/>
      <c r="B27" s="70">
        <f t="shared" si="10"/>
        <v>50</v>
      </c>
      <c r="C27" s="64" t="s">
        <v>79</v>
      </c>
      <c r="D27" s="26">
        <v>50</v>
      </c>
      <c r="E27" s="74">
        <v>1</v>
      </c>
    </row>
    <row r="28" spans="1:8" x14ac:dyDescent="0.2">
      <c r="A28" s="64"/>
      <c r="B28" s="70">
        <f t="shared" si="10"/>
        <v>150</v>
      </c>
      <c r="C28" s="64" t="s">
        <v>80</v>
      </c>
      <c r="D28" s="26">
        <v>150</v>
      </c>
      <c r="E28" s="74">
        <v>1</v>
      </c>
    </row>
    <row r="29" spans="1:8" x14ac:dyDescent="0.2">
      <c r="A29" s="29"/>
      <c r="B29" s="30">
        <v>0.1</v>
      </c>
      <c r="C29" s="65" t="s">
        <v>41</v>
      </c>
      <c r="D29" s="65"/>
      <c r="E29" s="31"/>
    </row>
    <row r="30" spans="1:8" x14ac:dyDescent="0.2">
      <c r="A30" s="29"/>
      <c r="B30" s="30">
        <v>0.15</v>
      </c>
      <c r="C30" s="65" t="s">
        <v>43</v>
      </c>
      <c r="D30" s="65"/>
      <c r="E30" s="31"/>
    </row>
    <row r="31" spans="1:8" x14ac:dyDescent="0.2">
      <c r="A31" s="29"/>
      <c r="B31" s="18">
        <v>200</v>
      </c>
      <c r="C31" s="65" t="s">
        <v>44</v>
      </c>
      <c r="D31" s="65"/>
      <c r="E31" s="31"/>
    </row>
    <row r="32" spans="1:8" x14ac:dyDescent="0.2">
      <c r="A32" s="34"/>
      <c r="B32" s="35">
        <v>1720</v>
      </c>
      <c r="C32" s="66" t="s">
        <v>37</v>
      </c>
      <c r="D32" s="67"/>
      <c r="E32" s="68"/>
    </row>
    <row r="34" spans="1:5" x14ac:dyDescent="0.2">
      <c r="A34" s="36" t="s">
        <v>46</v>
      </c>
      <c r="B34" s="37">
        <v>2300</v>
      </c>
      <c r="C34" s="75" t="s">
        <v>47</v>
      </c>
      <c r="D34" s="76"/>
      <c r="E34" s="77"/>
    </row>
    <row r="36" spans="1:5" x14ac:dyDescent="0.2">
      <c r="A36" s="38" t="s">
        <v>50</v>
      </c>
      <c r="B36" s="39">
        <f>+B16</f>
        <v>8932</v>
      </c>
      <c r="C36" s="40" t="s">
        <v>12</v>
      </c>
    </row>
    <row r="37" spans="1:5" x14ac:dyDescent="0.2">
      <c r="A37" s="41" t="s">
        <v>51</v>
      </c>
      <c r="B37" s="42">
        <f>+B34-B32</f>
        <v>580</v>
      </c>
      <c r="C37" s="43" t="s">
        <v>52</v>
      </c>
    </row>
    <row r="38" spans="1:5" x14ac:dyDescent="0.2">
      <c r="A38" s="44"/>
      <c r="B38" s="71">
        <f>+B36/B37</f>
        <v>15.4</v>
      </c>
      <c r="C38" s="45" t="s">
        <v>53</v>
      </c>
    </row>
    <row r="40" spans="1:5" x14ac:dyDescent="0.2">
      <c r="A40" t="s">
        <v>54</v>
      </c>
    </row>
    <row r="41" spans="1:5" x14ac:dyDescent="0.2">
      <c r="A41" t="s">
        <v>55</v>
      </c>
    </row>
    <row r="42" spans="1:5" x14ac:dyDescent="0.2">
      <c r="A42" t="s">
        <v>56</v>
      </c>
    </row>
    <row r="44" spans="1:5" x14ac:dyDescent="0.2">
      <c r="A44" t="s">
        <v>57</v>
      </c>
    </row>
  </sheetData>
  <mergeCells count="1">
    <mergeCell ref="C34:E34"/>
  </mergeCells>
  <pageMargins left="0.7" right="0.7" top="0.75" bottom="0.75" header="0.3" footer="0.3"/>
  <pageSetup orientation="portrait" horizontalDpi="4294967295" verticalDpi="429496729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topLeftCell="A4" workbookViewId="0">
      <selection activeCell="C7" sqref="C7"/>
    </sheetView>
  </sheetViews>
  <sheetFormatPr defaultColWidth="11.43359375" defaultRowHeight="15" x14ac:dyDescent="0.2"/>
  <cols>
    <col min="2" max="2" width="18.0234375" customWidth="1"/>
    <col min="3" max="3" width="123.08984375" customWidth="1"/>
  </cols>
  <sheetData>
    <row r="1" spans="1:3" x14ac:dyDescent="0.2">
      <c r="A1" s="62"/>
      <c r="B1" s="60" t="s">
        <v>58</v>
      </c>
      <c r="C1" s="61" t="s">
        <v>59</v>
      </c>
    </row>
    <row r="2" spans="1:3" ht="41.25" x14ac:dyDescent="0.2">
      <c r="A2" s="78" t="s">
        <v>60</v>
      </c>
      <c r="B2" s="54" t="s">
        <v>61</v>
      </c>
      <c r="C2" s="55" t="s">
        <v>81</v>
      </c>
    </row>
    <row r="3" spans="1:3" ht="41.25" x14ac:dyDescent="0.2">
      <c r="A3" s="79"/>
      <c r="B3" s="58" t="s">
        <v>62</v>
      </c>
      <c r="C3" s="59" t="s">
        <v>82</v>
      </c>
    </row>
    <row r="4" spans="1:3" ht="68.25" x14ac:dyDescent="0.2">
      <c r="A4" s="80"/>
      <c r="B4" s="56" t="s">
        <v>63</v>
      </c>
      <c r="C4" s="57" t="s">
        <v>83</v>
      </c>
    </row>
    <row r="5" spans="1:3" ht="27.75" x14ac:dyDescent="0.2">
      <c r="A5" s="78" t="s">
        <v>32</v>
      </c>
      <c r="B5" s="54" t="s">
        <v>64</v>
      </c>
      <c r="C5" s="55" t="s">
        <v>84</v>
      </c>
    </row>
    <row r="6" spans="1:3" ht="41.25" x14ac:dyDescent="0.2">
      <c r="A6" s="79"/>
      <c r="B6" s="58" t="s">
        <v>65</v>
      </c>
      <c r="C6" s="59" t="s">
        <v>85</v>
      </c>
    </row>
    <row r="7" spans="1:3" ht="41.25" x14ac:dyDescent="0.2">
      <c r="A7" s="80"/>
      <c r="B7" s="56" t="s">
        <v>66</v>
      </c>
      <c r="C7" s="57" t="s">
        <v>86</v>
      </c>
    </row>
  </sheetData>
  <mergeCells count="2">
    <mergeCell ref="A2:A4"/>
    <mergeCell ref="A5: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usuario</cp:lastModifiedBy>
  <cp:revision/>
  <dcterms:created xsi:type="dcterms:W3CDTF">2021-01-12T19:33:14Z</dcterms:created>
  <dcterms:modified xsi:type="dcterms:W3CDTF">2021-06-22T17:09:19Z</dcterms:modified>
  <cp:category/>
  <cp:contentStatus/>
</cp:coreProperties>
</file>