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90" yWindow="600" windowWidth="7815" windowHeight="7875" activeTab="1"/>
  </bookViews>
  <sheets>
    <sheet name="Cálculo" sheetId="1" r:id="rId1"/>
    <sheet name="Justificación" sheetId="2" r:id="rId2"/>
  </sheets>
  <calcPr calcId="144525"/>
  <extLst>
    <ext uri="GoogleSheetsCustomDataVersion1">
      <go:sheetsCustomData xmlns:go="http://customooxmlschemas.google.com/" r:id="rId6" roundtripDataSignature="AMtx7mhXir4itqbQMCT372QW9iHaorjKXg=="/>
    </ext>
  </extLst>
</workbook>
</file>

<file path=xl/calcChain.xml><?xml version="1.0" encoding="utf-8"?>
<calcChain xmlns="http://schemas.openxmlformats.org/spreadsheetml/2006/main">
  <c r="D22" i="1" l="1"/>
  <c r="B22" i="1" s="1"/>
  <c r="D21" i="1"/>
  <c r="B21" i="1" s="1"/>
  <c r="D20" i="1"/>
  <c r="B20" i="1"/>
  <c r="B19" i="1"/>
  <c r="H18" i="1"/>
  <c r="B10" i="1"/>
  <c r="B9" i="1"/>
  <c r="B8" i="1"/>
  <c r="B11" i="1" s="1"/>
  <c r="B16" i="1" s="1"/>
  <c r="K6" i="1"/>
  <c r="J6" i="1"/>
  <c r="I6" i="1"/>
  <c r="K4" i="1"/>
  <c r="K5" i="1" s="1"/>
  <c r="J4" i="1"/>
  <c r="J5" i="1" s="1"/>
  <c r="I4" i="1"/>
  <c r="I5" i="1" s="1"/>
  <c r="B30" i="1" l="1"/>
  <c r="K7" i="1"/>
  <c r="I7" i="1"/>
  <c r="H7" i="1"/>
  <c r="J7" i="1"/>
  <c r="H21" i="1"/>
  <c r="B26" i="1"/>
  <c r="J8" i="1" l="1"/>
  <c r="J9" i="1" s="1"/>
  <c r="J10" i="1" s="1"/>
  <c r="K8" i="1"/>
  <c r="K9" i="1" s="1"/>
  <c r="K10" i="1" s="1"/>
  <c r="I8" i="1"/>
  <c r="I9" i="1" s="1"/>
  <c r="I10" i="1" s="1"/>
  <c r="B31" i="1"/>
  <c r="B32" i="1" s="1"/>
  <c r="H3" i="1" s="1"/>
  <c r="H6" i="1" l="1"/>
  <c r="H17" i="1"/>
  <c r="H4" i="1"/>
  <c r="H5" i="1" s="1"/>
  <c r="H8" i="1"/>
  <c r="I11" i="1"/>
  <c r="I12" i="1"/>
  <c r="K11" i="1"/>
  <c r="K12" i="1" s="1"/>
  <c r="J11" i="1"/>
  <c r="J12" i="1" s="1"/>
  <c r="H20" i="1" l="1"/>
  <c r="H22" i="1" s="1"/>
  <c r="H23" i="1" s="1"/>
  <c r="K13" i="1" s="1"/>
  <c r="K14" i="1" s="1"/>
  <c r="H9" i="1"/>
  <c r="H10" i="1" s="1"/>
  <c r="H11" i="1" l="1"/>
  <c r="H12" i="1" s="1"/>
  <c r="H13" i="1" s="1"/>
  <c r="H14" i="1" s="1"/>
  <c r="J13" i="1"/>
  <c r="J14" i="1" s="1"/>
  <c r="I13" i="1"/>
  <c r="I14" i="1" s="1"/>
</calcChain>
</file>

<file path=xl/sharedStrings.xml><?xml version="1.0" encoding="utf-8"?>
<sst xmlns="http://schemas.openxmlformats.org/spreadsheetml/2006/main" count="84" uniqueCount="79">
  <si>
    <t>Proyección Financiera</t>
  </si>
  <si>
    <t>Las celdas en rojo no se editan ya que se calculan automáticamente</t>
  </si>
  <si>
    <t>Escenarios:</t>
  </si>
  <si>
    <t>Escenario PE</t>
  </si>
  <si>
    <t>Escenario Pesimista</t>
  </si>
  <si>
    <t>Escenario Optimista</t>
  </si>
  <si>
    <t>Escenario Proyectado</t>
  </si>
  <si>
    <t>Las celdas pintadas en verde son las que debés completar</t>
  </si>
  <si>
    <t>Unidades Objetivo</t>
  </si>
  <si>
    <t>Poner Q unidades de los escenarios</t>
  </si>
  <si>
    <t>Unidades/Módulo</t>
  </si>
  <si>
    <t>Unidades/Módulo/Persona</t>
  </si>
  <si>
    <t>Costos Fijos</t>
  </si>
  <si>
    <t>Estudiantes Totales</t>
  </si>
  <si>
    <t>Ingresos</t>
  </si>
  <si>
    <t>Módulos</t>
  </si>
  <si>
    <t>Sueldo Director General</t>
  </si>
  <si>
    <t>Costos Variables</t>
  </si>
  <si>
    <t>Sueldos Directores</t>
  </si>
  <si>
    <t>Costos Totales</t>
  </si>
  <si>
    <t>Salarios</t>
  </si>
  <si>
    <t>Ganancia antes de Impuestos</t>
  </si>
  <si>
    <t>Total Sueldos y Salarios</t>
  </si>
  <si>
    <t>Impuestos</t>
  </si>
  <si>
    <t>Stand ferias / Publicidad</t>
  </si>
  <si>
    <t>Resultado Proyectado</t>
  </si>
  <si>
    <t>Movilidad eventos extra áulicos del programa</t>
  </si>
  <si>
    <t>Valor de Acción Proyectada</t>
  </si>
  <si>
    <t>Herramientas</t>
  </si>
  <si>
    <t>Rentabilidad Proyectada</t>
  </si>
  <si>
    <t>Otros (impresiones, premios, etc.)</t>
  </si>
  <si>
    <t>Total Costos Fijos</t>
  </si>
  <si>
    <t>Capitalización:</t>
  </si>
  <si>
    <t>Objetivo = PE</t>
  </si>
  <si>
    <t>$ costo unitario</t>
  </si>
  <si>
    <t>Q a usar del insumo por producto</t>
  </si>
  <si>
    <t>Acciones Internas</t>
  </si>
  <si>
    <t>Costo Variable Unitario</t>
  </si>
  <si>
    <t>Insumo 1: clavos (costos de este insumo por unidad producida)</t>
  </si>
  <si>
    <t>Acciones Externas</t>
  </si>
  <si>
    <t>Insumo 2: silicona (costos de este insumo por unidad producida)</t>
  </si>
  <si>
    <t>Costos Variables (al PE)</t>
  </si>
  <si>
    <t>Insumo 3: pinturas (costos de este insumo por unidad producida)</t>
  </si>
  <si>
    <t>Insumo 4: madera+otros (costos de este insumo por unidad producida)</t>
  </si>
  <si>
    <t>Total Capital Inicial (PE)</t>
  </si>
  <si>
    <t>Comisión por venta</t>
  </si>
  <si>
    <t>Valor de Acción</t>
  </si>
  <si>
    <t>Costos asociados a la cobranza de venta unitaria (Mercado Pago, Posnet, Tarjetas, etc.)</t>
  </si>
  <si>
    <t>Costos asociados a distribución y entrega unitaria</t>
  </si>
  <si>
    <t>Supuestos de este cálculo de desarrollo de capital inicial:</t>
  </si>
  <si>
    <t>cantidad de acciones emitidas = el doble que la cantidad de miembros de tu emprendimiento</t>
  </si>
  <si>
    <t>capital inicial = para cubrir el total de tus costos fijos + los costos variables hasta alcanzar PE (para después reinvertir para seguir produciendo)</t>
  </si>
  <si>
    <t>Precio</t>
  </si>
  <si>
    <t>No puede ser menor al costo variable unitario, debe contemplar margen para costos fijos + % de ganancia + riesgos</t>
  </si>
  <si>
    <t>*si querés, podés modificar cualquiera de estos supuestos</t>
  </si>
  <si>
    <t>**ver también el cálculo que se desprende en el SGME como sugerencia de valor de acción</t>
  </si>
  <si>
    <t>Punto de Equilibrio</t>
  </si>
  <si>
    <t>(Qe)</t>
  </si>
  <si>
    <t>Contribución Marginal Unitaria (Precio - CVU)</t>
  </si>
  <si>
    <t>Unidades (CF/CMU)</t>
  </si>
  <si>
    <t>Qe = cantidades en las mis Costos Totales son Iguales a mis Ingresos</t>
  </si>
  <si>
    <t>Por debajo de las Qe estaremos en zona de Pérdidas</t>
  </si>
  <si>
    <t xml:space="preserve">Por encima de las Qe estaremos en zona de Ganacias </t>
  </si>
  <si>
    <t>Si entendés que los márgenes de ganancias, los escenarios de producción y/o ventas no son los deseados, podés subir el precio, bajar los costos o aumentar tu objetivo de ventas</t>
  </si>
  <si>
    <t>Preguntas</t>
  </si>
  <si>
    <t>Respuestas</t>
  </si>
  <si>
    <t>Escenario objetivo:</t>
  </si>
  <si>
    <t>1- ¿Por qué elegiste ese objetivo de ventas/producción?</t>
  </si>
  <si>
    <t>2- ¿Cómo vas a hacer para alcanzar esas ventas?</t>
  </si>
  <si>
    <t xml:space="preserve">Lo publicitaremos por un lado en redes sociales de la empresa y por videos en la cuenta de youtube de la misma </t>
  </si>
  <si>
    <t>3- ¿Cómo vas a hacer para producir esa cantidad en el tiempo determinado?</t>
  </si>
  <si>
    <t>organizando la producción en serie y dividiendo la fabricación en diferentes  sectores</t>
  </si>
  <si>
    <t>1- ¿Por qué elegiste ese capital incial?</t>
  </si>
  <si>
    <t>2- ¿Por qué elegiste vender esa cantidad de acciones?</t>
  </si>
  <si>
    <t>3- ¿En qué módulo/s del programa van a reinvertir y por qué?</t>
  </si>
  <si>
    <t>Queríamos reducir el costo de las acciones y a la vez que no fueran tantas, asi no se tardaría mucho en la venta de las mismas para juntar el capital inicial</t>
  </si>
  <si>
    <t>Esperamos reinvertir cuando recupermos el capital inicial, aproxiadamente en el módulo 9</t>
  </si>
  <si>
    <t>Elegimos esa cantidad de unidades, ya que son las que creímos factible de realizar en el tiempo que tenemos, un poco más que las del PE, pero no tantas que no podamos hacer o vender.</t>
  </si>
  <si>
    <t>Es el precio que nos pareció más equilibrado para invertir en todos los integrantes, ya que compraríamos todos los materiales necesarios para la fabricación del producto, y garantiza que la compra de material sea a buen precio y calidad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</si>
</sst>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_-;\-&quot;$&quot;* #,##0_-;_-&quot;$&quot;* &quot;-&quot;??_-;_-@"/>
    <numFmt numFmtId="165" formatCode="_-&quot;$&quot;* #,##0.00_-;\-&quot;$&quot;* #,##0.00_-;_-&quot;$&quot;* &quot;-&quot;??_-;_-@"/>
    <numFmt numFmtId="166" formatCode="0.0"/>
  </numFmts>
  <fonts count="10">
    <font>
      <sz val="11"/>
      <color theme="1"/>
      <name val="Arial"/>
    </font>
    <font>
      <b/>
      <sz val="16"/>
      <color theme="9"/>
      <name val="Helvetica Neue"/>
    </font>
    <font>
      <sz val="11"/>
      <color theme="9"/>
      <name val="Helvetica Neue"/>
    </font>
    <font>
      <sz val="11"/>
      <color theme="1"/>
      <name val="Calibri"/>
      <family val="2"/>
    </font>
    <font>
      <sz val="11"/>
      <color rgb="FFFF0000"/>
      <name val="Calibri"/>
      <family val="2"/>
    </font>
    <font>
      <sz val="11"/>
      <name val="Arial"/>
      <family val="2"/>
    </font>
    <font>
      <sz val="11"/>
      <color theme="1"/>
      <name val="Calibri"/>
      <family val="2"/>
    </font>
    <font>
      <sz val="11"/>
      <color theme="1"/>
      <name val="Arial"/>
      <family val="2"/>
    </font>
    <font>
      <b/>
      <sz val="11"/>
      <color rgb="FF134F5C"/>
      <name val="Arial"/>
      <family val="2"/>
    </font>
    <font>
      <sz val="11"/>
      <name val="Arial"/>
      <family val="2"/>
    </font>
  </fonts>
  <fills count="11">
    <fill>
      <patternFill patternType="none"/>
    </fill>
    <fill>
      <patternFill patternType="gray125"/>
    </fill>
    <fill>
      <patternFill patternType="solid">
        <fgColor rgb="FF7F7F7F"/>
        <bgColor rgb="FF7F7F7F"/>
      </patternFill>
    </fill>
    <fill>
      <patternFill patternType="solid">
        <fgColor rgb="FFFFFF00"/>
        <bgColor rgb="FFFFFF00"/>
      </patternFill>
    </fill>
    <fill>
      <patternFill patternType="solid">
        <fgColor rgb="FF92D050"/>
        <bgColor rgb="FF92D050"/>
      </patternFill>
    </fill>
    <fill>
      <patternFill patternType="solid">
        <fgColor rgb="FFF2F2F2"/>
        <bgColor rgb="FFF2F2F2"/>
      </patternFill>
    </fill>
    <fill>
      <patternFill patternType="solid">
        <fgColor theme="9"/>
        <bgColor theme="9"/>
      </patternFill>
    </fill>
    <fill>
      <patternFill patternType="solid">
        <fgColor rgb="FF595959"/>
        <bgColor rgb="FF595959"/>
      </patternFill>
    </fill>
    <fill>
      <patternFill patternType="solid">
        <fgColor rgb="FFD8D8D8"/>
        <bgColor rgb="FFD8D8D8"/>
      </patternFill>
    </fill>
    <fill>
      <patternFill patternType="solid">
        <fgColor rgb="FFBFBFBF"/>
        <bgColor rgb="FFBFBFBF"/>
      </patternFill>
    </fill>
    <fill>
      <patternFill patternType="solid">
        <fgColor rgb="FFA5A5A5"/>
        <bgColor rgb="FFA5A5A5"/>
      </patternFill>
    </fill>
  </fills>
  <borders count="25">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91">
    <xf numFmtId="0" fontId="0" fillId="0" borderId="0" xfId="0" applyFont="1" applyAlignment="1"/>
    <xf numFmtId="0" fontId="1" fillId="0" borderId="0" xfId="0" applyFont="1" applyAlignment="1">
      <alignment horizontal="right"/>
    </xf>
    <xf numFmtId="0" fontId="2" fillId="0" borderId="0" xfId="0" applyFont="1" applyAlignment="1">
      <alignment horizontal="right"/>
    </xf>
    <xf numFmtId="0" fontId="3" fillId="2" borderId="1" xfId="0" applyFont="1" applyFill="1" applyBorder="1" applyAlignment="1">
      <alignment horizontal="left"/>
    </xf>
    <xf numFmtId="0" fontId="3" fillId="2" borderId="1" xfId="0" applyFont="1" applyFill="1" applyBorder="1" applyAlignment="1">
      <alignment horizontal="right"/>
    </xf>
    <xf numFmtId="0" fontId="3" fillId="3" borderId="1" xfId="0" applyFont="1" applyFill="1" applyBorder="1" applyAlignment="1">
      <alignment horizontal="right"/>
    </xf>
    <xf numFmtId="0" fontId="3" fillId="2" borderId="1" xfId="0" applyFont="1" applyFill="1" applyBorder="1"/>
    <xf numFmtId="1" fontId="4" fillId="2" borderId="1" xfId="0" applyNumberFormat="1" applyFont="1" applyFill="1" applyBorder="1"/>
    <xf numFmtId="0" fontId="5" fillId="4" borderId="1" xfId="0" applyFont="1" applyFill="1" applyBorder="1" applyAlignment="1"/>
    <xf numFmtId="1" fontId="5" fillId="4" borderId="1" xfId="0" applyNumberFormat="1" applyFont="1" applyFill="1" applyBorder="1" applyAlignment="1"/>
    <xf numFmtId="0" fontId="3" fillId="4" borderId="2" xfId="0" applyFont="1" applyFill="1" applyBorder="1"/>
    <xf numFmtId="2" fontId="3" fillId="2" borderId="1" xfId="0" applyNumberFormat="1" applyFont="1" applyFill="1" applyBorder="1"/>
    <xf numFmtId="2" fontId="4" fillId="0" borderId="1" xfId="0" applyNumberFormat="1" applyFont="1" applyBorder="1"/>
    <xf numFmtId="2" fontId="4" fillId="3" borderId="1" xfId="0" applyNumberFormat="1" applyFont="1" applyFill="1" applyBorder="1"/>
    <xf numFmtId="0" fontId="3" fillId="5" borderId="3" xfId="0" applyFont="1" applyFill="1" applyBorder="1"/>
    <xf numFmtId="0" fontId="3" fillId="6" borderId="4" xfId="0" applyFont="1" applyFill="1" applyBorder="1" applyAlignment="1"/>
    <xf numFmtId="0" fontId="3" fillId="5" borderId="4" xfId="0" applyFont="1" applyFill="1" applyBorder="1"/>
    <xf numFmtId="0" fontId="3" fillId="5" borderId="5" xfId="0" applyFont="1" applyFill="1" applyBorder="1"/>
    <xf numFmtId="164" fontId="4" fillId="0" borderId="1" xfId="0" applyNumberFormat="1" applyFont="1" applyBorder="1"/>
    <xf numFmtId="164" fontId="4" fillId="3" borderId="1" xfId="0" applyNumberFormat="1" applyFont="1" applyFill="1" applyBorder="1"/>
    <xf numFmtId="0" fontId="3" fillId="5" borderId="6" xfId="0" applyFont="1" applyFill="1" applyBorder="1"/>
    <xf numFmtId="0" fontId="3" fillId="6" borderId="2" xfId="0" applyFont="1" applyFill="1" applyBorder="1"/>
    <xf numFmtId="0" fontId="3" fillId="5" borderId="2" xfId="0" applyFont="1" applyFill="1" applyBorder="1"/>
    <xf numFmtId="0" fontId="3" fillId="5" borderId="7" xfId="0" applyFont="1" applyFill="1" applyBorder="1"/>
    <xf numFmtId="164" fontId="4" fillId="5" borderId="2" xfId="0" applyNumberFormat="1" applyFont="1" applyFill="1" applyBorder="1"/>
    <xf numFmtId="164" fontId="3" fillId="6" borderId="7" xfId="0" applyNumberFormat="1" applyFont="1" applyFill="1" applyBorder="1"/>
    <xf numFmtId="0" fontId="4" fillId="0" borderId="1" xfId="0" applyFont="1" applyBorder="1"/>
    <xf numFmtId="0" fontId="4" fillId="3" borderId="1" xfId="0" applyFont="1" applyFill="1" applyBorder="1"/>
    <xf numFmtId="164" fontId="3" fillId="6" borderId="2" xfId="0" applyNumberFormat="1" applyFont="1" applyFill="1" applyBorder="1" applyAlignment="1"/>
    <xf numFmtId="164" fontId="3" fillId="6" borderId="2" xfId="0" applyNumberFormat="1" applyFont="1" applyFill="1" applyBorder="1"/>
    <xf numFmtId="9" fontId="4" fillId="0" borderId="1" xfId="0" applyNumberFormat="1" applyFont="1" applyBorder="1"/>
    <xf numFmtId="9" fontId="4" fillId="3" borderId="1" xfId="0" applyNumberFormat="1" applyFont="1" applyFill="1" applyBorder="1"/>
    <xf numFmtId="9" fontId="3" fillId="0" borderId="0" xfId="0" applyNumberFormat="1" applyFont="1"/>
    <xf numFmtId="0" fontId="3" fillId="5" borderId="8" xfId="0" applyFont="1" applyFill="1" applyBorder="1"/>
    <xf numFmtId="164" fontId="4" fillId="5" borderId="9" xfId="0" applyNumberFormat="1" applyFont="1" applyFill="1" applyBorder="1"/>
    <xf numFmtId="0" fontId="3" fillId="5" borderId="9" xfId="0" applyFont="1" applyFill="1" applyBorder="1"/>
    <xf numFmtId="0" fontId="3" fillId="5" borderId="10" xfId="0" applyFont="1" applyFill="1" applyBorder="1"/>
    <xf numFmtId="0" fontId="6" fillId="0" borderId="0" xfId="0" applyFont="1"/>
    <xf numFmtId="9" fontId="7" fillId="0" borderId="0" xfId="0" applyNumberFormat="1" applyFont="1"/>
    <xf numFmtId="0" fontId="3" fillId="7" borderId="1" xfId="0" applyFont="1" applyFill="1" applyBorder="1"/>
    <xf numFmtId="1" fontId="4" fillId="0" borderId="1" xfId="0" applyNumberFormat="1" applyFont="1" applyBorder="1"/>
    <xf numFmtId="0" fontId="3" fillId="8" borderId="3" xfId="0" applyFont="1" applyFill="1" applyBorder="1"/>
    <xf numFmtId="165" fontId="4" fillId="8" borderId="4" xfId="0" applyNumberFormat="1" applyFont="1" applyFill="1" applyBorder="1"/>
    <xf numFmtId="0" fontId="3" fillId="8" borderId="4" xfId="0" applyFont="1" applyFill="1" applyBorder="1" applyAlignment="1"/>
    <xf numFmtId="164" fontId="3" fillId="6" borderId="4" xfId="0" applyNumberFormat="1" applyFont="1" applyFill="1" applyBorder="1" applyAlignment="1"/>
    <xf numFmtId="166" fontId="3" fillId="6" borderId="5" xfId="0" applyNumberFormat="1" applyFont="1" applyFill="1" applyBorder="1" applyAlignment="1">
      <alignment horizontal="center"/>
    </xf>
    <xf numFmtId="0" fontId="8" fillId="0" borderId="1" xfId="0" applyFont="1" applyBorder="1" applyAlignment="1"/>
    <xf numFmtId="0" fontId="3" fillId="8" borderId="6" xfId="0" applyFont="1" applyFill="1" applyBorder="1"/>
    <xf numFmtId="165" fontId="4" fillId="8" borderId="2" xfId="0" applyNumberFormat="1" applyFont="1" applyFill="1" applyBorder="1"/>
    <xf numFmtId="0" fontId="3" fillId="8" borderId="2" xfId="0" applyFont="1" applyFill="1" applyBorder="1" applyAlignment="1"/>
    <xf numFmtId="1" fontId="7" fillId="6" borderId="5" xfId="0" applyNumberFormat="1" applyFont="1" applyFill="1" applyBorder="1" applyAlignment="1">
      <alignment horizontal="center"/>
    </xf>
    <xf numFmtId="0" fontId="7" fillId="8" borderId="2" xfId="0" applyFont="1" applyFill="1" applyBorder="1" applyAlignment="1"/>
    <xf numFmtId="165" fontId="3" fillId="6" borderId="2" xfId="0" applyNumberFormat="1" applyFont="1" applyFill="1" applyBorder="1"/>
    <xf numFmtId="0" fontId="3" fillId="6" borderId="7" xfId="0" applyFont="1" applyFill="1" applyBorder="1" applyAlignment="1">
      <alignment horizontal="center"/>
    </xf>
    <xf numFmtId="9" fontId="3" fillId="6" borderId="2" xfId="0" applyNumberFormat="1" applyFont="1" applyFill="1" applyBorder="1" applyAlignment="1"/>
    <xf numFmtId="0" fontId="3" fillId="8" borderId="2" xfId="0" applyFont="1" applyFill="1" applyBorder="1"/>
    <xf numFmtId="0" fontId="3" fillId="8" borderId="7" xfId="0" applyFont="1" applyFill="1" applyBorder="1"/>
    <xf numFmtId="9" fontId="3" fillId="6" borderId="2" xfId="0" applyNumberFormat="1" applyFont="1" applyFill="1" applyBorder="1"/>
    <xf numFmtId="0" fontId="3" fillId="8" borderId="8" xfId="0" applyFont="1" applyFill="1" applyBorder="1"/>
    <xf numFmtId="164" fontId="4" fillId="8" borderId="9" xfId="0" applyNumberFormat="1" applyFont="1" applyFill="1" applyBorder="1"/>
    <xf numFmtId="0" fontId="3" fillId="8" borderId="9" xfId="0" applyFont="1" applyFill="1" applyBorder="1" applyAlignment="1">
      <alignment horizontal="left"/>
    </xf>
    <xf numFmtId="0" fontId="3" fillId="8" borderId="9" xfId="0" applyFont="1" applyFill="1" applyBorder="1"/>
    <xf numFmtId="0" fontId="3" fillId="8" borderId="10" xfId="0" applyFont="1" applyFill="1" applyBorder="1"/>
    <xf numFmtId="0" fontId="3" fillId="9" borderId="11" xfId="0" applyFont="1" applyFill="1" applyBorder="1"/>
    <xf numFmtId="164" fontId="7" fillId="6" borderId="12" xfId="0" applyNumberFormat="1" applyFont="1" applyFill="1" applyBorder="1" applyAlignment="1"/>
    <xf numFmtId="0" fontId="3" fillId="10" borderId="3" xfId="0" applyFont="1" applyFill="1" applyBorder="1"/>
    <xf numFmtId="164" fontId="4" fillId="10" borderId="12" xfId="0" applyNumberFormat="1" applyFont="1" applyFill="1" applyBorder="1"/>
    <xf numFmtId="0" fontId="3" fillId="10" borderId="16" xfId="0" applyFont="1" applyFill="1" applyBorder="1" applyAlignment="1">
      <alignment horizontal="left"/>
    </xf>
    <xf numFmtId="0" fontId="3" fillId="10" borderId="6" xfId="0" applyFont="1" applyFill="1" applyBorder="1"/>
    <xf numFmtId="164" fontId="4" fillId="10" borderId="2" xfId="0" applyNumberFormat="1" applyFont="1" applyFill="1" applyBorder="1"/>
    <xf numFmtId="0" fontId="3" fillId="10" borderId="7" xfId="0" applyFont="1" applyFill="1" applyBorder="1" applyAlignment="1">
      <alignment horizontal="left"/>
    </xf>
    <xf numFmtId="0" fontId="3" fillId="10" borderId="8" xfId="0" applyFont="1" applyFill="1" applyBorder="1"/>
    <xf numFmtId="1" fontId="4" fillId="10" borderId="9" xfId="0" applyNumberFormat="1" applyFont="1" applyFill="1" applyBorder="1" applyAlignment="1">
      <alignment horizontal="right"/>
    </xf>
    <xf numFmtId="0" fontId="3" fillId="10" borderId="10" xfId="0" applyFont="1" applyFill="1" applyBorder="1"/>
    <xf numFmtId="0" fontId="3" fillId="2" borderId="11" xfId="0" applyFont="1" applyFill="1" applyBorder="1"/>
    <xf numFmtId="0" fontId="3" fillId="0" borderId="14" xfId="0" applyFont="1" applyBorder="1"/>
    <xf numFmtId="0" fontId="3" fillId="0" borderId="15" xfId="0" applyFont="1" applyBorder="1"/>
    <xf numFmtId="0" fontId="3" fillId="0" borderId="18" xfId="0" applyFont="1" applyBorder="1" applyAlignment="1">
      <alignment wrapText="1"/>
    </xf>
    <xf numFmtId="0" fontId="7" fillId="0" borderId="19" xfId="0" applyFont="1" applyBorder="1" applyAlignment="1"/>
    <xf numFmtId="0" fontId="3" fillId="0" borderId="0" xfId="0" applyFont="1" applyAlignment="1">
      <alignment wrapText="1"/>
    </xf>
    <xf numFmtId="0" fontId="7" fillId="0" borderId="21" xfId="0" applyFont="1" applyBorder="1" applyAlignment="1"/>
    <xf numFmtId="0" fontId="3" fillId="0" borderId="23" xfId="0" applyFont="1" applyBorder="1" applyAlignment="1">
      <alignment wrapText="1"/>
    </xf>
    <xf numFmtId="0" fontId="7" fillId="0" borderId="24" xfId="0" applyFont="1" applyBorder="1" applyAlignment="1"/>
    <xf numFmtId="0" fontId="7" fillId="0" borderId="19" xfId="0" applyFont="1" applyBorder="1" applyAlignment="1">
      <alignment horizontal="left" wrapText="1"/>
    </xf>
    <xf numFmtId="0" fontId="7" fillId="0" borderId="24" xfId="0" applyFont="1" applyBorder="1" applyAlignment="1">
      <alignment wrapText="1"/>
    </xf>
    <xf numFmtId="0" fontId="3" fillId="9" borderId="13" xfId="0" applyFont="1" applyFill="1" applyBorder="1" applyAlignment="1">
      <alignment horizontal="left"/>
    </xf>
    <xf numFmtId="0" fontId="9" fillId="0" borderId="14" xfId="0" applyFont="1" applyBorder="1"/>
    <xf numFmtId="0" fontId="9" fillId="0" borderId="15" xfId="0" applyFont="1" applyBorder="1"/>
    <xf numFmtId="0" fontId="3" fillId="0" borderId="17" xfId="0" applyFont="1" applyBorder="1" applyAlignment="1">
      <alignment horizontal="center" vertical="center" textRotation="90"/>
    </xf>
    <xf numFmtId="0" fontId="9" fillId="0" borderId="20" xfId="0" applyFont="1" applyBorder="1"/>
    <xf numFmtId="0" fontId="9" fillId="0" borderId="2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19050</xdr:rowOff>
    </xdr:from>
    <xdr:ext cx="2152650" cy="533400"/>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topLeftCell="A7" workbookViewId="0"/>
  </sheetViews>
  <sheetFormatPr baseColWidth="10" defaultColWidth="12.625" defaultRowHeight="15" customHeight="1"/>
  <cols>
    <col min="1" max="1" width="17.625" customWidth="1"/>
    <col min="2" max="2" width="13.25" customWidth="1"/>
    <col min="3" max="3" width="65.625" customWidth="1"/>
    <col min="4" max="4" width="14.125" customWidth="1"/>
    <col min="5" max="5" width="25.125" customWidth="1"/>
    <col min="6" max="6" width="10" customWidth="1"/>
    <col min="7" max="7" width="25.375" customWidth="1"/>
    <col min="8" max="8" width="10.25" customWidth="1"/>
    <col min="9" max="9" width="17.875" customWidth="1"/>
    <col min="10" max="10" width="16.875" customWidth="1"/>
    <col min="11" max="11" width="17.875" customWidth="1"/>
    <col min="12" max="12" width="28.5" customWidth="1"/>
    <col min="13" max="13" width="19.75" customWidth="1"/>
    <col min="14" max="26" width="10" customWidth="1"/>
  </cols>
  <sheetData>
    <row r="1" spans="1:13" ht="20.25">
      <c r="C1" s="1" t="s">
        <v>0</v>
      </c>
    </row>
    <row r="2" spans="1:13">
      <c r="C2" s="2" t="s">
        <v>1</v>
      </c>
      <c r="G2" s="3" t="s">
        <v>2</v>
      </c>
      <c r="H2" s="4" t="s">
        <v>3</v>
      </c>
      <c r="I2" s="4" t="s">
        <v>4</v>
      </c>
      <c r="J2" s="4" t="s">
        <v>5</v>
      </c>
      <c r="K2" s="5" t="s">
        <v>6</v>
      </c>
    </row>
    <row r="3" spans="1:13">
      <c r="C3" s="2" t="s">
        <v>7</v>
      </c>
      <c r="G3" s="6" t="s">
        <v>8</v>
      </c>
      <c r="H3" s="7">
        <f>+B32</f>
        <v>11.874062968515743</v>
      </c>
      <c r="I3" s="8">
        <v>13</v>
      </c>
      <c r="J3" s="9">
        <v>20</v>
      </c>
      <c r="K3" s="9">
        <v>15</v>
      </c>
      <c r="L3" s="10" t="s">
        <v>9</v>
      </c>
    </row>
    <row r="4" spans="1:13">
      <c r="G4" s="11" t="s">
        <v>10</v>
      </c>
      <c r="H4" s="12">
        <f t="shared" ref="H4:K4" si="0">+H3/$B$7</f>
        <v>0.74212893553223391</v>
      </c>
      <c r="I4" s="12">
        <f t="shared" si="0"/>
        <v>0.8125</v>
      </c>
      <c r="J4" s="12">
        <f t="shared" si="0"/>
        <v>1.25</v>
      </c>
      <c r="K4" s="13">
        <f t="shared" si="0"/>
        <v>0.9375</v>
      </c>
    </row>
    <row r="5" spans="1:13">
      <c r="G5" s="11" t="s">
        <v>11</v>
      </c>
      <c r="H5" s="12">
        <f t="shared" ref="H5:K5" si="1">+H4/$B$6</f>
        <v>6.7466266866566718E-2</v>
      </c>
      <c r="I5" s="12">
        <f t="shared" si="1"/>
        <v>7.3863636363636367E-2</v>
      </c>
      <c r="J5" s="12">
        <f t="shared" si="1"/>
        <v>0.11363636363636363</v>
      </c>
      <c r="K5" s="13">
        <f t="shared" si="1"/>
        <v>8.5227272727272721E-2</v>
      </c>
    </row>
    <row r="6" spans="1:13">
      <c r="A6" s="14" t="s">
        <v>12</v>
      </c>
      <c r="B6" s="15">
        <v>11</v>
      </c>
      <c r="C6" s="16" t="s">
        <v>13</v>
      </c>
      <c r="D6" s="17"/>
      <c r="G6" s="6" t="s">
        <v>14</v>
      </c>
      <c r="H6" s="18">
        <f t="shared" ref="H6:K6" si="2">+$B$28*H3</f>
        <v>10924.137931034484</v>
      </c>
      <c r="I6" s="18">
        <f t="shared" si="2"/>
        <v>11960</v>
      </c>
      <c r="J6" s="18">
        <f t="shared" si="2"/>
        <v>18400</v>
      </c>
      <c r="K6" s="19">
        <f t="shared" si="2"/>
        <v>13800</v>
      </c>
    </row>
    <row r="7" spans="1:13">
      <c r="A7" s="20"/>
      <c r="B7" s="21">
        <v>16</v>
      </c>
      <c r="C7" s="22" t="s">
        <v>15</v>
      </c>
      <c r="D7" s="23"/>
      <c r="G7" s="6" t="s">
        <v>12</v>
      </c>
      <c r="H7" s="18">
        <f t="shared" ref="H7:K7" si="3">+$B$16</f>
        <v>5940</v>
      </c>
      <c r="I7" s="18">
        <f t="shared" si="3"/>
        <v>5940</v>
      </c>
      <c r="J7" s="18">
        <f t="shared" si="3"/>
        <v>5940</v>
      </c>
      <c r="K7" s="19">
        <f t="shared" si="3"/>
        <v>5940</v>
      </c>
    </row>
    <row r="8" spans="1:13">
      <c r="A8" s="20"/>
      <c r="B8" s="24">
        <f>1*D8*B7</f>
        <v>800</v>
      </c>
      <c r="C8" s="22" t="s">
        <v>16</v>
      </c>
      <c r="D8" s="25">
        <v>50</v>
      </c>
      <c r="G8" s="6" t="s">
        <v>17</v>
      </c>
      <c r="H8" s="18">
        <f t="shared" ref="H8:K8" si="4">+$B$26*H3</f>
        <v>4984.1379310344828</v>
      </c>
      <c r="I8" s="18">
        <f t="shared" si="4"/>
        <v>5456.75</v>
      </c>
      <c r="J8" s="18">
        <f t="shared" si="4"/>
        <v>8395</v>
      </c>
      <c r="K8" s="19">
        <f t="shared" si="4"/>
        <v>6296.25</v>
      </c>
    </row>
    <row r="9" spans="1:13">
      <c r="A9" s="20"/>
      <c r="B9" s="24">
        <f>4*D9*B7</f>
        <v>2240</v>
      </c>
      <c r="C9" s="22" t="s">
        <v>18</v>
      </c>
      <c r="D9" s="25">
        <v>35</v>
      </c>
      <c r="G9" s="6" t="s">
        <v>19</v>
      </c>
      <c r="H9" s="18">
        <f t="shared" ref="H9:K9" si="5">+H8+H7</f>
        <v>10924.137931034482</v>
      </c>
      <c r="I9" s="18">
        <f t="shared" si="5"/>
        <v>11396.75</v>
      </c>
      <c r="J9" s="18">
        <f t="shared" si="5"/>
        <v>14335</v>
      </c>
      <c r="K9" s="19">
        <f t="shared" si="5"/>
        <v>12236.25</v>
      </c>
    </row>
    <row r="10" spans="1:13">
      <c r="A10" s="20"/>
      <c r="B10" s="24">
        <f>(+B6-5)*D10*B7</f>
        <v>2400</v>
      </c>
      <c r="C10" s="22" t="s">
        <v>20</v>
      </c>
      <c r="D10" s="25">
        <v>25</v>
      </c>
      <c r="G10" s="6" t="s">
        <v>21</v>
      </c>
      <c r="H10" s="18">
        <f t="shared" ref="H10:K10" si="6">+H6-H9</f>
        <v>0</v>
      </c>
      <c r="I10" s="18">
        <f t="shared" si="6"/>
        <v>563.25</v>
      </c>
      <c r="J10" s="18">
        <f t="shared" si="6"/>
        <v>4065</v>
      </c>
      <c r="K10" s="19">
        <f t="shared" si="6"/>
        <v>1563.75</v>
      </c>
    </row>
    <row r="11" spans="1:13">
      <c r="A11" s="20"/>
      <c r="B11" s="24">
        <f>+SUM(B8:B10)</f>
        <v>5440</v>
      </c>
      <c r="C11" s="22" t="s">
        <v>22</v>
      </c>
      <c r="D11" s="23"/>
      <c r="G11" s="6" t="s">
        <v>23</v>
      </c>
      <c r="H11" s="26">
        <f t="shared" ref="H11:K11" si="7">+IF(H10&gt;0,H10*0.05,0)</f>
        <v>0</v>
      </c>
      <c r="I11" s="26">
        <f t="shared" si="7"/>
        <v>28.162500000000001</v>
      </c>
      <c r="J11" s="26">
        <f t="shared" si="7"/>
        <v>203.25</v>
      </c>
      <c r="K11" s="27">
        <f t="shared" si="7"/>
        <v>78.1875</v>
      </c>
    </row>
    <row r="12" spans="1:13">
      <c r="A12" s="20"/>
      <c r="B12" s="28">
        <v>0</v>
      </c>
      <c r="C12" s="22" t="s">
        <v>24</v>
      </c>
      <c r="D12" s="23"/>
      <c r="G12" s="6" t="s">
        <v>25</v>
      </c>
      <c r="H12" s="18">
        <f t="shared" ref="H12:K12" si="8">+H10-H11</f>
        <v>0</v>
      </c>
      <c r="I12" s="18">
        <f t="shared" si="8"/>
        <v>535.08749999999998</v>
      </c>
      <c r="J12" s="18">
        <f t="shared" si="8"/>
        <v>3861.75</v>
      </c>
      <c r="K12" s="19">
        <f t="shared" si="8"/>
        <v>1485.5625</v>
      </c>
    </row>
    <row r="13" spans="1:13">
      <c r="A13" s="20"/>
      <c r="B13" s="29">
        <v>0</v>
      </c>
      <c r="C13" s="22" t="s">
        <v>26</v>
      </c>
      <c r="D13" s="23"/>
      <c r="G13" s="6" t="s">
        <v>27</v>
      </c>
      <c r="H13" s="18">
        <f t="shared" ref="H13:K13" si="9">+H12/($H$18+$H$19)+$H$23</f>
        <v>331.03448275862064</v>
      </c>
      <c r="I13" s="18">
        <f t="shared" si="9"/>
        <v>347.24925548589334</v>
      </c>
      <c r="J13" s="18">
        <f t="shared" si="9"/>
        <v>448.05721003134789</v>
      </c>
      <c r="K13" s="19">
        <f t="shared" si="9"/>
        <v>376.05152821316608</v>
      </c>
    </row>
    <row r="14" spans="1:13">
      <c r="A14" s="20"/>
      <c r="B14" s="28"/>
      <c r="C14" s="22" t="s">
        <v>28</v>
      </c>
      <c r="D14" s="23"/>
      <c r="G14" s="6" t="s">
        <v>29</v>
      </c>
      <c r="H14" s="30">
        <f t="shared" ref="H14:K14" si="10">(H13/$H$23)-1</f>
        <v>0</v>
      </c>
      <c r="I14" s="30">
        <f t="shared" si="10"/>
        <v>4.8982125946969601E-2</v>
      </c>
      <c r="J14" s="30">
        <f t="shared" si="10"/>
        <v>0.35350615530303031</v>
      </c>
      <c r="K14" s="31">
        <f t="shared" si="10"/>
        <v>0.13598899147727272</v>
      </c>
      <c r="L14" s="32"/>
    </row>
    <row r="15" spans="1:13">
      <c r="A15" s="20"/>
      <c r="B15" s="28">
        <v>500</v>
      </c>
      <c r="C15" s="22" t="s">
        <v>30</v>
      </c>
      <c r="D15" s="23"/>
    </row>
    <row r="16" spans="1:13">
      <c r="A16" s="33"/>
      <c r="B16" s="34">
        <f>+SUM(B11:B15)</f>
        <v>5940</v>
      </c>
      <c r="C16" s="35" t="s">
        <v>31</v>
      </c>
      <c r="D16" s="36"/>
      <c r="G16" s="37" t="s">
        <v>32</v>
      </c>
      <c r="J16" s="32"/>
      <c r="K16" s="38"/>
      <c r="L16" s="32"/>
      <c r="M16" s="32"/>
    </row>
    <row r="17" spans="1:8">
      <c r="G17" s="39" t="s">
        <v>33</v>
      </c>
      <c r="H17" s="40">
        <f>+H3</f>
        <v>11.874062968515743</v>
      </c>
    </row>
    <row r="18" spans="1:8">
      <c r="D18" s="37" t="s">
        <v>34</v>
      </c>
      <c r="E18" s="37" t="s">
        <v>35</v>
      </c>
      <c r="G18" s="39" t="s">
        <v>36</v>
      </c>
      <c r="H18" s="26">
        <f>+$B$6</f>
        <v>11</v>
      </c>
    </row>
    <row r="19" spans="1:8">
      <c r="A19" s="41" t="s">
        <v>37</v>
      </c>
      <c r="B19" s="42">
        <f t="shared" ref="B19:B22" si="11">IF(D19&gt;0.001,D19*E19,0)</f>
        <v>80</v>
      </c>
      <c r="C19" s="43" t="s">
        <v>38</v>
      </c>
      <c r="D19" s="44">
        <v>8</v>
      </c>
      <c r="E19" s="45">
        <v>10</v>
      </c>
      <c r="G19" s="39" t="s">
        <v>39</v>
      </c>
      <c r="H19" s="46">
        <v>22</v>
      </c>
    </row>
    <row r="20" spans="1:8">
      <c r="A20" s="47"/>
      <c r="B20" s="48">
        <f t="shared" si="11"/>
        <v>31.25</v>
      </c>
      <c r="C20" s="49" t="s">
        <v>40</v>
      </c>
      <c r="D20" s="28">
        <f>500/16</f>
        <v>31.25</v>
      </c>
      <c r="E20" s="50">
        <v>1</v>
      </c>
      <c r="G20" s="39" t="s">
        <v>41</v>
      </c>
      <c r="H20" s="18">
        <f>+H8</f>
        <v>4984.1379310344828</v>
      </c>
    </row>
    <row r="21" spans="1:8" ht="15.75" customHeight="1">
      <c r="A21" s="47"/>
      <c r="B21" s="48">
        <f t="shared" si="11"/>
        <v>131.25</v>
      </c>
      <c r="C21" s="51" t="s">
        <v>42</v>
      </c>
      <c r="D21" s="52">
        <f>(1200+900)/16</f>
        <v>131.25</v>
      </c>
      <c r="E21" s="53">
        <v>1</v>
      </c>
      <c r="G21" s="39" t="s">
        <v>12</v>
      </c>
      <c r="H21" s="18">
        <f>+$B$16</f>
        <v>5940</v>
      </c>
    </row>
    <row r="22" spans="1:8" ht="15.75" customHeight="1">
      <c r="A22" s="47"/>
      <c r="B22" s="48">
        <f t="shared" si="11"/>
        <v>131.25</v>
      </c>
      <c r="C22" s="51" t="s">
        <v>43</v>
      </c>
      <c r="D22" s="28">
        <f>(1500+600)/16</f>
        <v>131.25</v>
      </c>
      <c r="E22" s="53">
        <v>1</v>
      </c>
      <c r="G22" s="39" t="s">
        <v>44</v>
      </c>
      <c r="H22" s="18">
        <f>+H21+H20</f>
        <v>10924.137931034482</v>
      </c>
    </row>
    <row r="23" spans="1:8" ht="15.75" customHeight="1">
      <c r="A23" s="47"/>
      <c r="B23" s="54">
        <v>0.05</v>
      </c>
      <c r="C23" s="55" t="s">
        <v>45</v>
      </c>
      <c r="D23" s="55"/>
      <c r="E23" s="56"/>
      <c r="G23" s="39" t="s">
        <v>46</v>
      </c>
      <c r="H23" s="18">
        <f>+H22/(H19+H18)</f>
        <v>331.03448275862064</v>
      </c>
    </row>
    <row r="24" spans="1:8" ht="15.75" customHeight="1">
      <c r="A24" s="47"/>
      <c r="B24" s="57">
        <v>0</v>
      </c>
      <c r="C24" s="55" t="s">
        <v>47</v>
      </c>
      <c r="D24" s="55"/>
      <c r="E24" s="56"/>
    </row>
    <row r="25" spans="1:8" ht="15.75" customHeight="1">
      <c r="A25" s="47"/>
      <c r="B25" s="29">
        <v>0</v>
      </c>
      <c r="C25" s="55" t="s">
        <v>48</v>
      </c>
      <c r="D25" s="55"/>
      <c r="E25" s="56"/>
      <c r="G25" s="37" t="s">
        <v>49</v>
      </c>
    </row>
    <row r="26" spans="1:8" ht="15.75" customHeight="1">
      <c r="A26" s="58"/>
      <c r="B26" s="59">
        <f>+B19+(B28*B23)+(B24*B28)+B25+B20+B21+B22</f>
        <v>419.75</v>
      </c>
      <c r="C26" s="60" t="s">
        <v>37</v>
      </c>
      <c r="D26" s="61"/>
      <c r="E26" s="62"/>
      <c r="G26" s="37" t="s">
        <v>50</v>
      </c>
    </row>
    <row r="27" spans="1:8" ht="15.75" customHeight="1">
      <c r="G27" s="37" t="s">
        <v>51</v>
      </c>
    </row>
    <row r="28" spans="1:8" ht="15.75" customHeight="1">
      <c r="A28" s="63" t="s">
        <v>52</v>
      </c>
      <c r="B28" s="64">
        <v>920</v>
      </c>
      <c r="C28" s="85" t="s">
        <v>53</v>
      </c>
      <c r="D28" s="86"/>
      <c r="E28" s="87"/>
      <c r="G28" s="37" t="s">
        <v>54</v>
      </c>
    </row>
    <row r="29" spans="1:8" ht="15.75" customHeight="1">
      <c r="G29" s="37" t="s">
        <v>55</v>
      </c>
    </row>
    <row r="30" spans="1:8" ht="15.75" customHeight="1">
      <c r="A30" s="65" t="s">
        <v>56</v>
      </c>
      <c r="B30" s="66">
        <f>+B16</f>
        <v>5940</v>
      </c>
      <c r="C30" s="67" t="s">
        <v>12</v>
      </c>
    </row>
    <row r="31" spans="1:8" ht="15.75" customHeight="1">
      <c r="A31" s="68" t="s">
        <v>57</v>
      </c>
      <c r="B31" s="69">
        <f>+B28-B26</f>
        <v>500.25</v>
      </c>
      <c r="C31" s="70" t="s">
        <v>58</v>
      </c>
    </row>
    <row r="32" spans="1:8" ht="15.75" customHeight="1">
      <c r="A32" s="71"/>
      <c r="B32" s="72">
        <f>+B30/B31</f>
        <v>11.874062968515743</v>
      </c>
      <c r="C32" s="73" t="s">
        <v>59</v>
      </c>
    </row>
    <row r="33" spans="1:1" ht="15.75" customHeight="1"/>
    <row r="34" spans="1:1" ht="15.75" customHeight="1">
      <c r="A34" s="37" t="s">
        <v>60</v>
      </c>
    </row>
    <row r="35" spans="1:1" ht="15.75" customHeight="1">
      <c r="A35" s="37" t="s">
        <v>61</v>
      </c>
    </row>
    <row r="36" spans="1:1" ht="15.75" customHeight="1">
      <c r="A36" s="37" t="s">
        <v>62</v>
      </c>
    </row>
    <row r="37" spans="1:1" ht="15.75" customHeight="1"/>
    <row r="38" spans="1:1" ht="15.75" customHeight="1">
      <c r="A38" s="37" t="s">
        <v>63</v>
      </c>
    </row>
    <row r="39" spans="1:1" ht="15.75" customHeight="1"/>
    <row r="40" spans="1:1" ht="15.75" customHeight="1"/>
    <row r="41" spans="1:1" ht="15.75" customHeight="1"/>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28:E28"/>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tabSelected="1" workbookViewId="0">
      <selection activeCell="C5" sqref="C5"/>
    </sheetView>
  </sheetViews>
  <sheetFormatPr baseColWidth="10" defaultColWidth="12.625" defaultRowHeight="15" customHeight="1"/>
  <cols>
    <col min="1" max="1" width="10" customWidth="1"/>
    <col min="2" max="2" width="15.75" customWidth="1"/>
    <col min="3" max="3" width="291.5" customWidth="1"/>
    <col min="4" max="26" width="10" customWidth="1"/>
  </cols>
  <sheetData>
    <row r="1" spans="1:3">
      <c r="A1" s="74"/>
      <c r="B1" s="75" t="s">
        <v>64</v>
      </c>
      <c r="C1" s="76" t="s">
        <v>65</v>
      </c>
    </row>
    <row r="2" spans="1:3" ht="75">
      <c r="A2" s="88" t="s">
        <v>66</v>
      </c>
      <c r="B2" s="77" t="s">
        <v>67</v>
      </c>
      <c r="C2" s="78" t="s">
        <v>77</v>
      </c>
    </row>
    <row r="3" spans="1:3" ht="45">
      <c r="A3" s="89"/>
      <c r="B3" s="79" t="s">
        <v>68</v>
      </c>
      <c r="C3" s="80" t="s">
        <v>69</v>
      </c>
    </row>
    <row r="4" spans="1:3" ht="50.25" customHeight="1">
      <c r="A4" s="90"/>
      <c r="B4" s="81" t="s">
        <v>70</v>
      </c>
      <c r="C4" s="82" t="s">
        <v>71</v>
      </c>
    </row>
    <row r="5" spans="1:3" ht="38.25" customHeight="1">
      <c r="A5" s="88" t="s">
        <v>32</v>
      </c>
      <c r="B5" s="77" t="s">
        <v>72</v>
      </c>
      <c r="C5" s="83" t="s">
        <v>78</v>
      </c>
    </row>
    <row r="6" spans="1:3" ht="60">
      <c r="A6" s="89"/>
      <c r="B6" s="79" t="s">
        <v>73</v>
      </c>
      <c r="C6" s="80" t="s">
        <v>75</v>
      </c>
    </row>
    <row r="7" spans="1:3" ht="75">
      <c r="A7" s="90"/>
      <c r="B7" s="81" t="s">
        <v>74</v>
      </c>
      <c r="C7" s="84" t="s">
        <v>76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A4"/>
    <mergeCell ref="A5:A7"/>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Cálculo</vt:lpstr>
      <vt:lpstr>Justificación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Propietario</cp:lastModifiedBy>
  <dcterms:created xsi:type="dcterms:W3CDTF">2021-01-12T19:33:14Z</dcterms:created>
  <dcterms:modified xsi:type="dcterms:W3CDTF">2021-06-28T22:46:56Z</dcterms:modified>
</cp:coreProperties>
</file>