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orija\Documents\PROYECTO\"/>
    </mc:Choice>
  </mc:AlternateContent>
  <xr:revisionPtr revIDLastSave="0" documentId="13_ncr:1_{AFDC5533-1505-47E3-A6C8-E53FDCBA6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álculo" sheetId="1" r:id="rId1"/>
    <sheet name="Justificación" sheetId="2" r:id="rId2"/>
    <sheet name="Hoja1" sheetId="3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K6" i="1"/>
  <c r="D26" i="1"/>
  <c r="B26" i="1"/>
  <c r="D23" i="1"/>
  <c r="B23" i="1" s="1"/>
  <c r="D27" i="1"/>
  <c r="D19" i="1"/>
  <c r="D20" i="1"/>
  <c r="D21" i="1"/>
  <c r="D22" i="1"/>
  <c r="D24" i="1"/>
  <c r="B24" i="1" s="1"/>
  <c r="D25" i="1"/>
  <c r="B27" i="1"/>
  <c r="B25" i="1"/>
  <c r="B31" i="1" l="1"/>
  <c r="B20" i="1"/>
  <c r="B21" i="1"/>
  <c r="B22" i="1"/>
  <c r="B19" i="1"/>
  <c r="B8" i="1"/>
  <c r="K4" i="1" l="1"/>
  <c r="K5" i="1" s="1"/>
  <c r="H18" i="1" l="1"/>
  <c r="B10" i="1"/>
  <c r="B9" i="1"/>
  <c r="B11" i="1" l="1"/>
  <c r="B16" i="1" s="1"/>
  <c r="I7" i="1" l="1"/>
  <c r="J7" i="1"/>
  <c r="B35" i="1"/>
  <c r="K7" i="1"/>
  <c r="H7" i="1"/>
  <c r="H21" i="1"/>
  <c r="I4" i="1" l="1"/>
  <c r="I5" i="1" s="1"/>
  <c r="J4" i="1"/>
  <c r="J5" i="1" s="1"/>
  <c r="I6" i="1"/>
  <c r="J6" i="1"/>
  <c r="I8" i="1" l="1"/>
  <c r="I9" i="1" s="1"/>
  <c r="I10" i="1" s="1"/>
  <c r="J8" i="1"/>
  <c r="J9" i="1" s="1"/>
  <c r="J10" i="1" s="1"/>
  <c r="K8" i="1"/>
  <c r="K9" i="1" s="1"/>
  <c r="K10" i="1" s="1"/>
  <c r="B36" i="1"/>
  <c r="B37" i="1" s="1"/>
  <c r="H3" i="1" s="1"/>
  <c r="J11" i="1" l="1"/>
  <c r="J12" i="1" s="1"/>
  <c r="K11" i="1"/>
  <c r="K12" i="1" s="1"/>
  <c r="H17" i="1"/>
  <c r="H6" i="1"/>
  <c r="H4" i="1"/>
  <c r="H5" i="1" s="1"/>
  <c r="H8" i="1"/>
  <c r="I11" i="1"/>
  <c r="I12" i="1" s="1"/>
  <c r="H20" i="1" l="1"/>
  <c r="H22" i="1" s="1"/>
  <c r="H23" i="1" s="1"/>
  <c r="I13" i="1" s="1"/>
  <c r="I14" i="1" s="1"/>
  <c r="H9" i="1"/>
  <c r="H10" i="1" s="1"/>
  <c r="J13" i="1" l="1"/>
  <c r="J14" i="1" s="1"/>
  <c r="K13" i="1"/>
  <c r="K14" i="1" s="1"/>
  <c r="H11" i="1"/>
  <c r="H12" i="1" s="1"/>
  <c r="H13" i="1" s="1"/>
  <c r="H14" i="1" s="1"/>
</calcChain>
</file>

<file path=xl/sharedStrings.xml><?xml version="1.0" encoding="utf-8"?>
<sst xmlns="http://schemas.openxmlformats.org/spreadsheetml/2006/main" count="105" uniqueCount="98">
  <si>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</si>
  <si>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</si>
  <si>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</si>
  <si>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</si>
  <si>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</si>
  <si>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</si>
  <si>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</si>
  <si>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</si>
  <si>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</si>
  <si>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</si>
  <si>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</si>
  <si>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</si>
  <si>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</si>
  <si>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</si>
  <si>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</si>
  <si>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</si>
  <si>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</si>
  <si>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</si>
  <si>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</si>
  <si>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</si>
  <si>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</si>
  <si>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</si>
  <si>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</si>
  <si>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</si>
  <si>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</si>
  <si>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</si>
  <si>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</si>
  <si>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</si>
  <si>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</si>
  <si>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</si>
  <si>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</si>
  <si>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</si>
  <si>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</si>
  <si>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</si>
  <si>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</si>
  <si>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</si>
  <si>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</si>
  <si>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</si>
  <si>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</si>
  <si>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</si>
  <si>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</si>
  <si>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</si>
  <si>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</si>
  <si>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</si>
  <si>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</si>
  <si>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</si>
  <si>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</si>
  <si>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</si>
  <si>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</si>
  <si>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</si>
  <si>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</si>
  <si>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</si>
  <si>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</si>
  <si>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</si>
  <si>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</si>
  <si>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</si>
  <si>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</si>
  <si>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</si>
  <si>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</si>
  <si>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</si>
  <si>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</si>
  <si>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</si>
  <si>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</si>
  <si>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</si>
  <si>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</si>
  <si>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</si>
  <si>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</si>
  <si>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</si>
  <si>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3: Cápsulas transparentes (costos de este insumo por unidad producida)</t>
  </si>
  <si>
    <t>Insumo 4: Mina de grafito 2B (costos de este insumo por unidad producida)</t>
  </si>
  <si>
    <t>Insumo 5: Semillas (costos de este insumo por unidad producida)</t>
  </si>
  <si>
    <t>Insumo 6: Pintura Acrílica (costos de este insumo por unidad producida)</t>
  </si>
  <si>
    <t>Insumo 7: Hilo encerado (costos de este insumo por unidad producida)</t>
  </si>
  <si>
    <t>Insumo 9: Cinta de papel (costos de este insumo por unidad producida)</t>
  </si>
  <si>
    <t>Insumo 2: Pintura Tempera (costos de este insumo por unidad producida)</t>
  </si>
  <si>
    <t>Insumo 1: Pintura aerosol 440 ml(costos de este insumo por unidad producida)</t>
  </si>
  <si>
    <t xml:space="preserve">Herramientas </t>
  </si>
  <si>
    <t>Insumo 8: Bolsas (costos de este insumo por unidad producida)</t>
  </si>
  <si>
    <t>Elegimos ese objetivo de ventas porque es un número con el que además de cubrir los gastos, obtendríamos ganancias. Además, es un número de producción que está a nuestro alcance y posibilidades.</t>
  </si>
  <si>
    <t>Para alcanzar esa cantidad de ventas, además de conseguir las acciones necesarias, es decir, el capital inicial; vamos a usar mucha publicidad por medio de redes sociales para que pueda llegar a toda la gente posible.</t>
  </si>
  <si>
    <t>Vamos a producir esa cantidad con la organización del área de Producción y de todo el curso, dividiéndonos las tareas.</t>
  </si>
  <si>
    <t>El capital inicial ($18364) fue elegido teniendo en cuenta la cantidad de alumnos, los costos fijos, los costos variables y la cantidad de acciones necesarias.</t>
  </si>
  <si>
    <t>Oriana Rodríguez</t>
  </si>
  <si>
    <t>Rocío Sánchez</t>
  </si>
  <si>
    <t>Joaquín Farías</t>
  </si>
  <si>
    <t>Elena Manquez</t>
  </si>
  <si>
    <t>Cristian Calvo</t>
  </si>
  <si>
    <t>Mariela Carrasco</t>
  </si>
  <si>
    <t>Camila Carabajal</t>
  </si>
  <si>
    <t>Miguel Carabajal</t>
  </si>
  <si>
    <t>Juana Acosta</t>
  </si>
  <si>
    <t>Aravena Patricia</t>
  </si>
  <si>
    <t>A nombre de</t>
  </si>
  <si>
    <t>Fecha</t>
  </si>
  <si>
    <t>Accionistas Internos</t>
  </si>
  <si>
    <t>Accionistas Externos</t>
  </si>
  <si>
    <t>Reinvirtiremos en el módulo de Producción ya que es tanto el módulo como el área que más capital va a requerir.</t>
  </si>
  <si>
    <t>Elegimos vender esa cantidad de acciones porque en el curso hay 33 alumnos participando del proyecto, por lo que multiplicamos 33 por dos para completar las acciones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</si>
</sst>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0" borderId="0" xfId="0" applyAlignment="1"/>
    <xf numFmtId="1" fontId="5" fillId="11" borderId="1" xfId="0" applyNumberFormat="1" applyFont="1" applyFill="1" applyBorder="1" applyAlignment="1"/>
    <xf numFmtId="2" fontId="2" fillId="10" borderId="1" xfId="0" applyNumberFormat="1" applyFont="1" applyFill="1" applyBorder="1" applyAlignment="1"/>
    <xf numFmtId="165" fontId="2" fillId="10" borderId="1" xfId="1" applyNumberFormat="1" applyFont="1" applyFill="1" applyBorder="1" applyAlignment="1" applyProtection="1"/>
    <xf numFmtId="165" fontId="2" fillId="10" borderId="1" xfId="0" applyNumberFormat="1" applyFont="1" applyFill="1" applyBorder="1" applyAlignment="1"/>
    <xf numFmtId="0" fontId="2" fillId="10" borderId="1" xfId="0" applyFont="1" applyFill="1" applyBorder="1" applyAlignment="1"/>
    <xf numFmtId="9" fontId="2" fillId="10" borderId="1" xfId="2" applyFont="1" applyFill="1" applyBorder="1" applyAlignment="1" applyProtection="1"/>
    <xf numFmtId="9" fontId="0" fillId="0" borderId="0" xfId="2" applyFont="1" applyAlignment="1" applyProtection="1"/>
    <xf numFmtId="0" fontId="0" fillId="10" borderId="1" xfId="0" applyFill="1" applyBorder="1" applyAlignment="1">
      <alignment horizontal="center"/>
    </xf>
    <xf numFmtId="0" fontId="0" fillId="0" borderId="0" xfId="0" applyFill="1" applyBorder="1"/>
    <xf numFmtId="165" fontId="2" fillId="0" borderId="0" xfId="0" applyNumberFormat="1" applyFont="1" applyFill="1" applyBorder="1"/>
    <xf numFmtId="165" fontId="2" fillId="0" borderId="0" xfId="1" applyNumberFormat="1" applyFont="1" applyFill="1" applyBorder="1" applyProtection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" fontId="2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 applyFill="1" applyBorder="1" applyAlignment="1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/>
    <xf numFmtId="165" fontId="2" fillId="0" borderId="0" xfId="1" applyNumberFormat="1" applyFont="1" applyFill="1" applyBorder="1" applyAlignment="1" applyProtection="1"/>
    <xf numFmtId="165" fontId="2" fillId="0" borderId="0" xfId="0" applyNumberFormat="1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/>
    <xf numFmtId="0" fontId="0" fillId="12" borderId="16" xfId="0" applyFill="1" applyBorder="1"/>
    <xf numFmtId="0" fontId="0" fillId="12" borderId="17" xfId="0" applyFill="1" applyBorder="1"/>
    <xf numFmtId="0" fontId="0" fillId="12" borderId="18" xfId="0" applyFill="1" applyBorder="1"/>
    <xf numFmtId="0" fontId="0" fillId="12" borderId="19" xfId="0" applyFill="1" applyBorder="1"/>
    <xf numFmtId="0" fontId="0" fillId="12" borderId="20" xfId="0" applyFill="1" applyBorder="1"/>
    <xf numFmtId="0" fontId="0" fillId="12" borderId="21" xfId="0" applyFill="1" applyBorder="1"/>
    <xf numFmtId="0" fontId="0" fillId="12" borderId="22" xfId="0" applyFill="1" applyBorder="1"/>
    <xf numFmtId="0" fontId="0" fillId="12" borderId="23" xfId="0" applyFill="1" applyBorder="1"/>
    <xf numFmtId="0" fontId="0" fillId="12" borderId="24" xfId="0" applyFill="1" applyBorder="1"/>
    <xf numFmtId="0" fontId="0" fillId="12" borderId="25" xfId="0" applyFill="1" applyBorder="1"/>
    <xf numFmtId="14" fontId="0" fillId="12" borderId="18" xfId="0" applyNumberFormat="1" applyFill="1" applyBorder="1"/>
    <xf numFmtId="14" fontId="0" fillId="12" borderId="16" xfId="0" applyNumberFormat="1" applyFill="1" applyBorder="1"/>
    <xf numFmtId="0" fontId="0" fillId="12" borderId="0" xfId="0" applyFill="1" applyBorder="1"/>
    <xf numFmtId="0" fontId="0" fillId="13" borderId="26" xfId="0" applyFill="1" applyBorder="1" applyAlignment="1">
      <alignment horizontal="center"/>
    </xf>
    <xf numFmtId="164" fontId="0" fillId="13" borderId="26" xfId="1" applyFont="1" applyFill="1" applyBorder="1" applyAlignment="1">
      <alignment horizontal="center"/>
    </xf>
    <xf numFmtId="44" fontId="0" fillId="13" borderId="26" xfId="0" applyNumberFormat="1" applyFill="1" applyBorder="1" applyAlignment="1">
      <alignment horizontal="center"/>
    </xf>
    <xf numFmtId="0" fontId="0" fillId="12" borderId="27" xfId="0" applyFill="1" applyBorder="1"/>
    <xf numFmtId="0" fontId="0" fillId="13" borderId="0" xfId="0" applyFill="1"/>
    <xf numFmtId="14" fontId="0" fillId="0" borderId="20" xfId="0" applyNumberFormat="1" applyBorder="1"/>
    <xf numFmtId="0" fontId="7" fillId="0" borderId="0" xfId="3" applyFont="1" applyFill="1" applyBorder="1"/>
    <xf numFmtId="0" fontId="1" fillId="0" borderId="0" xfId="0" applyFont="1" applyFill="1" applyBorder="1"/>
    <xf numFmtId="0" fontId="0" fillId="0" borderId="0" xfId="0" applyBorder="1"/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topLeftCell="D1" zoomScaleNormal="100" workbookViewId="0">
      <selection activeCell="K1" sqref="K1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20" style="67" bestFit="1" customWidth="1"/>
    <col min="12" max="12" width="32.85546875" bestFit="1" customWidth="1"/>
    <col min="13" max="13" width="26.7109375" customWidth="1"/>
    <col min="14" max="14" width="12" customWidth="1"/>
    <col min="15" max="15" width="18" customWidth="1"/>
    <col min="16" max="16" width="18.28515625" customWidth="1"/>
    <col min="17" max="17" width="20" bestFit="1" customWidth="1"/>
  </cols>
  <sheetData>
    <row r="1" spans="1:17" ht="20.25" x14ac:dyDescent="0.3">
      <c r="C1" s="1" t="s">
        <v>0</v>
      </c>
    </row>
    <row r="2" spans="1:17" x14ac:dyDescent="0.25">
      <c r="C2" s="2" t="s">
        <v>1</v>
      </c>
      <c r="G2" s="48" t="s">
        <v>2</v>
      </c>
      <c r="H2" s="3" t="s">
        <v>3</v>
      </c>
      <c r="I2" s="3" t="s">
        <v>4</v>
      </c>
      <c r="J2" s="3" t="s">
        <v>5</v>
      </c>
      <c r="K2" s="75" t="s">
        <v>6</v>
      </c>
    </row>
    <row r="3" spans="1:17" x14ac:dyDescent="0.25">
      <c r="C3" s="2" t="s">
        <v>7</v>
      </c>
      <c r="G3" s="8" t="s">
        <v>8</v>
      </c>
      <c r="H3" s="13">
        <f>+B37</f>
        <v>26.234376933547829</v>
      </c>
      <c r="I3" s="47">
        <v>50</v>
      </c>
      <c r="J3" s="47">
        <v>150</v>
      </c>
      <c r="K3" s="68">
        <v>100</v>
      </c>
      <c r="L3" s="55" t="s">
        <v>9</v>
      </c>
      <c r="M3" s="79"/>
      <c r="N3" s="80"/>
      <c r="O3" s="80"/>
      <c r="P3" s="80"/>
      <c r="Q3" s="81"/>
    </row>
    <row r="4" spans="1:17" x14ac:dyDescent="0.25">
      <c r="G4" s="20" t="s">
        <v>10</v>
      </c>
      <c r="H4" s="21">
        <f>+H3/$B$7</f>
        <v>1.6396485583467393</v>
      </c>
      <c r="I4" s="21">
        <f>+I3/$B$7</f>
        <v>3.125</v>
      </c>
      <c r="J4" s="21">
        <f>+J3/$B$7</f>
        <v>9.375</v>
      </c>
      <c r="K4" s="69">
        <f>+K3/$B$7</f>
        <v>6.25</v>
      </c>
      <c r="M4" s="76"/>
      <c r="N4" s="82"/>
      <c r="O4" s="83"/>
      <c r="P4" s="83"/>
      <c r="Q4" s="84"/>
    </row>
    <row r="5" spans="1:17" x14ac:dyDescent="0.25">
      <c r="G5" s="20" t="s">
        <v>11</v>
      </c>
      <c r="H5" s="21">
        <f t="shared" ref="H5:J5" si="0">+H4/$B$6</f>
        <v>4.9686319949901192E-2</v>
      </c>
      <c r="I5" s="21">
        <f t="shared" si="0"/>
        <v>9.4696969696969696E-2</v>
      </c>
      <c r="J5" s="21">
        <f t="shared" si="0"/>
        <v>0.28409090909090912</v>
      </c>
      <c r="K5" s="69">
        <f t="shared" ref="K5" si="1">+K4/$B$6</f>
        <v>0.18939393939393939</v>
      </c>
      <c r="M5" s="85"/>
      <c r="N5" s="86"/>
      <c r="O5" s="86"/>
      <c r="P5" s="86"/>
      <c r="Q5" s="87"/>
    </row>
    <row r="6" spans="1:17" x14ac:dyDescent="0.25">
      <c r="A6" s="4" t="s">
        <v>12</v>
      </c>
      <c r="B6" s="5">
        <v>33</v>
      </c>
      <c r="C6" s="6" t="s">
        <v>13</v>
      </c>
      <c r="D6" s="7"/>
      <c r="G6" s="8" t="s">
        <v>14</v>
      </c>
      <c r="H6" s="17">
        <f>+$B$33*H3</f>
        <v>18364.06385348348</v>
      </c>
      <c r="I6" s="17">
        <f>+$B$33*I3</f>
        <v>35000</v>
      </c>
      <c r="J6" s="17">
        <f>+$B$33*J3</f>
        <v>105000</v>
      </c>
      <c r="K6" s="70">
        <f>+$B$33*K3</f>
        <v>70000</v>
      </c>
      <c r="M6" s="85"/>
      <c r="N6" s="86"/>
      <c r="O6" s="86"/>
      <c r="P6" s="86"/>
      <c r="Q6" s="87"/>
    </row>
    <row r="7" spans="1:17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14840</v>
      </c>
      <c r="I7" s="16">
        <f t="shared" si="2"/>
        <v>14840</v>
      </c>
      <c r="J7" s="16">
        <f t="shared" si="2"/>
        <v>14840</v>
      </c>
      <c r="K7" s="71">
        <f t="shared" si="2"/>
        <v>14840</v>
      </c>
      <c r="M7" s="76"/>
      <c r="N7" s="78"/>
      <c r="O7" s="78"/>
      <c r="P7" s="78"/>
      <c r="Q7" s="88"/>
    </row>
    <row r="8" spans="1:17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+$B$31*H3</f>
        <v>3524.0638534834802</v>
      </c>
      <c r="I8" s="17">
        <f>+$B$31*I3</f>
        <v>6716.5000000000009</v>
      </c>
      <c r="J8" s="17">
        <f>+$B$31*J3</f>
        <v>20149.500000000004</v>
      </c>
      <c r="K8" s="70">
        <f>+$B$31*K3</f>
        <v>13433.000000000002</v>
      </c>
      <c r="M8" s="76"/>
      <c r="N8" s="77"/>
      <c r="O8" s="77"/>
      <c r="P8" s="77"/>
      <c r="Q8" s="89"/>
    </row>
    <row r="9" spans="1:17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18364.06385348348</v>
      </c>
      <c r="I9" s="16">
        <f t="shared" si="3"/>
        <v>21556.5</v>
      </c>
      <c r="J9" s="16">
        <f t="shared" si="3"/>
        <v>34989.5</v>
      </c>
      <c r="K9" s="71">
        <f t="shared" ref="K9" si="4">+K8+K7</f>
        <v>28273</v>
      </c>
      <c r="M9" s="76"/>
      <c r="N9" s="78"/>
      <c r="O9" s="78"/>
      <c r="P9" s="78"/>
      <c r="Q9" s="88"/>
    </row>
    <row r="10" spans="1:17" x14ac:dyDescent="0.25">
      <c r="A10" s="9"/>
      <c r="B10" s="14">
        <f>(+B6-5)*D10*B7</f>
        <v>11200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13443.5</v>
      </c>
      <c r="J10" s="16">
        <f>+J6-J9</f>
        <v>70010.5</v>
      </c>
      <c r="K10" s="71">
        <f>+K6-K9</f>
        <v>41727</v>
      </c>
      <c r="M10" s="76"/>
      <c r="N10" s="77"/>
      <c r="O10" s="77"/>
      <c r="P10" s="77"/>
      <c r="Q10" s="89"/>
    </row>
    <row r="11" spans="1:17" x14ac:dyDescent="0.25">
      <c r="A11" s="9"/>
      <c r="B11" s="14">
        <f>+SUM(B8:B10)</f>
        <v>14240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672.17500000000007</v>
      </c>
      <c r="J11" s="19">
        <f t="shared" si="5"/>
        <v>3500.5250000000001</v>
      </c>
      <c r="K11" s="72">
        <f t="shared" ref="K11" si="6">+IF(K10&gt;0,K10*0.05,0)</f>
        <v>2086.35</v>
      </c>
      <c r="M11" s="76"/>
      <c r="N11" s="77"/>
      <c r="O11" s="77"/>
      <c r="P11" s="77"/>
      <c r="Q11" s="89"/>
    </row>
    <row r="12" spans="1:17" x14ac:dyDescent="0.25">
      <c r="A12" s="9"/>
      <c r="B12" s="18">
        <v>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12771.325000000001</v>
      </c>
      <c r="J12" s="16">
        <f t="shared" si="7"/>
        <v>66509.975000000006</v>
      </c>
      <c r="K12" s="71">
        <f t="shared" ref="K12" si="8">+K10-K11</f>
        <v>39640.65</v>
      </c>
      <c r="M12" s="76"/>
      <c r="N12" s="90"/>
      <c r="O12" s="90"/>
      <c r="P12" s="90"/>
      <c r="Q12" s="91"/>
    </row>
    <row r="13" spans="1:17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185.49559447963111</v>
      </c>
      <c r="I13" s="16">
        <f>+I12/($H$18+$H$19)+H23</f>
        <v>314.49887730791397</v>
      </c>
      <c r="J13" s="16">
        <f>+J12/($H$18+$H$19)+$H$23</f>
        <v>857.31352377256042</v>
      </c>
      <c r="K13" s="71">
        <f>+K12/($H$18+$H$19)+$H$23</f>
        <v>585.90620054023725</v>
      </c>
      <c r="M13" s="76"/>
      <c r="N13" s="77"/>
      <c r="O13" s="77"/>
      <c r="P13" s="77"/>
      <c r="Q13" s="89"/>
    </row>
    <row r="14" spans="1:17" x14ac:dyDescent="0.25">
      <c r="A14" s="9"/>
      <c r="B14" s="18">
        <v>0</v>
      </c>
      <c r="C14" s="11" t="s">
        <v>76</v>
      </c>
      <c r="D14" s="12"/>
      <c r="G14" s="8" t="s">
        <v>28</v>
      </c>
      <c r="H14" s="28">
        <f>(H13/$H$23)-1</f>
        <v>0</v>
      </c>
      <c r="I14" s="28">
        <f>(I13/$H$23)-1</f>
        <v>0.69545200353773606</v>
      </c>
      <c r="J14" s="28">
        <f>(J13/$H$23)-1</f>
        <v>3.621746010613208</v>
      </c>
      <c r="K14" s="73">
        <f>(K13/$H$23)-1</f>
        <v>2.1585990070754719</v>
      </c>
      <c r="L14" s="29"/>
      <c r="M14" s="76"/>
      <c r="N14" s="77"/>
      <c r="O14" s="77"/>
      <c r="P14" s="77"/>
      <c r="Q14" s="89"/>
    </row>
    <row r="15" spans="1:17" x14ac:dyDescent="0.25">
      <c r="A15" s="9"/>
      <c r="B15" s="18">
        <v>600</v>
      </c>
      <c r="C15" s="11" t="s">
        <v>29</v>
      </c>
      <c r="D15" s="12"/>
    </row>
    <row r="16" spans="1:17" x14ac:dyDescent="0.25">
      <c r="A16" s="22"/>
      <c r="B16" s="23">
        <f>+SUM(B11:B15)</f>
        <v>14840</v>
      </c>
      <c r="C16" s="24" t="s">
        <v>30</v>
      </c>
      <c r="D16" s="25"/>
      <c r="G16" t="s">
        <v>31</v>
      </c>
      <c r="J16" s="29"/>
      <c r="K16" s="74"/>
      <c r="L16" s="29"/>
      <c r="M16" s="29"/>
    </row>
    <row r="17" spans="1:10" x14ac:dyDescent="0.25">
      <c r="G17" s="33" t="s">
        <v>32</v>
      </c>
      <c r="H17" s="34">
        <f>+H3</f>
        <v>26.234376933547829</v>
      </c>
      <c r="J17" s="117"/>
    </row>
    <row r="18" spans="1:10" x14ac:dyDescent="0.25">
      <c r="D18" t="s">
        <v>33</v>
      </c>
      <c r="E18" t="s">
        <v>34</v>
      </c>
      <c r="G18" s="33" t="s">
        <v>35</v>
      </c>
      <c r="H18" s="19">
        <f>+$B$6</f>
        <v>33</v>
      </c>
      <c r="J18" s="118"/>
    </row>
    <row r="19" spans="1:10" x14ac:dyDescent="0.25">
      <c r="A19" s="26" t="s">
        <v>36</v>
      </c>
      <c r="B19" s="65">
        <f>IF(D19&gt;0.001,D19*E19,0)</f>
        <v>12.9</v>
      </c>
      <c r="C19" s="56" t="s">
        <v>75</v>
      </c>
      <c r="D19" s="27">
        <f>(430*3)/100</f>
        <v>12.9</v>
      </c>
      <c r="E19" s="62">
        <v>1</v>
      </c>
      <c r="G19" s="33" t="s">
        <v>37</v>
      </c>
      <c r="H19" s="19">
        <f>+H18+33</f>
        <v>66</v>
      </c>
      <c r="J19" s="119"/>
    </row>
    <row r="20" spans="1:10" x14ac:dyDescent="0.25">
      <c r="A20" s="30"/>
      <c r="B20" s="64">
        <f>IF(D20&gt;0.001,D20*E20,0)</f>
        <v>1.9</v>
      </c>
      <c r="C20" s="57" t="s">
        <v>74</v>
      </c>
      <c r="D20" s="61">
        <f>190/100</f>
        <v>1.9</v>
      </c>
      <c r="E20" s="63">
        <v>1</v>
      </c>
      <c r="G20" s="33" t="s">
        <v>38</v>
      </c>
      <c r="H20" s="16">
        <f>+H8</f>
        <v>3524.0638534834802</v>
      </c>
    </row>
    <row r="21" spans="1:10" x14ac:dyDescent="0.25">
      <c r="A21" s="30"/>
      <c r="B21" s="64">
        <f>IF(D21&gt;0.001,D21*E21,0)</f>
        <v>2.9</v>
      </c>
      <c r="C21" s="57" t="s">
        <v>68</v>
      </c>
      <c r="D21" s="61">
        <f>1450/500</f>
        <v>2.9</v>
      </c>
      <c r="E21" s="63">
        <v>1</v>
      </c>
      <c r="G21" s="33" t="s">
        <v>12</v>
      </c>
      <c r="H21" s="16">
        <f>+$B$16</f>
        <v>14840</v>
      </c>
    </row>
    <row r="22" spans="1:10" x14ac:dyDescent="0.25">
      <c r="A22" s="30"/>
      <c r="B22" s="64">
        <f>IF(D22&gt;0.001,D22*E22,0)</f>
        <v>31.2</v>
      </c>
      <c r="C22" s="57" t="s">
        <v>69</v>
      </c>
      <c r="D22" s="18">
        <f>(156/5)</f>
        <v>31.2</v>
      </c>
      <c r="E22" s="63">
        <v>1</v>
      </c>
      <c r="G22" s="33" t="s">
        <v>39</v>
      </c>
      <c r="H22" s="16">
        <f>+H21+H20</f>
        <v>18364.06385348348</v>
      </c>
    </row>
    <row r="23" spans="1:10" x14ac:dyDescent="0.25">
      <c r="A23" s="30"/>
      <c r="B23" s="64">
        <f t="shared" ref="B23:B27" si="9">IF(D23&gt;0.001,D23*E23,0)</f>
        <v>1.98</v>
      </c>
      <c r="C23" s="57" t="s">
        <v>70</v>
      </c>
      <c r="D23" s="18">
        <f>(110*3)/500</f>
        <v>0.66</v>
      </c>
      <c r="E23" s="63">
        <v>3</v>
      </c>
      <c r="G23" s="33" t="s">
        <v>41</v>
      </c>
      <c r="H23" s="16">
        <f>+H22/(H19+H18)</f>
        <v>185.49559447963111</v>
      </c>
    </row>
    <row r="24" spans="1:10" x14ac:dyDescent="0.25">
      <c r="A24" s="30"/>
      <c r="B24" s="64">
        <f t="shared" si="9"/>
        <v>3</v>
      </c>
      <c r="C24" s="57" t="s">
        <v>71</v>
      </c>
      <c r="D24" s="18">
        <f>(100*3)/100</f>
        <v>3</v>
      </c>
      <c r="E24" s="63">
        <v>1</v>
      </c>
      <c r="G24" s="76"/>
      <c r="H24" s="77"/>
    </row>
    <row r="25" spans="1:10" x14ac:dyDescent="0.25">
      <c r="A25" s="30"/>
      <c r="B25" s="64">
        <f t="shared" si="9"/>
        <v>2.5</v>
      </c>
      <c r="C25" s="57" t="s">
        <v>72</v>
      </c>
      <c r="D25" s="18">
        <f>(125*2)/100</f>
        <v>2.5</v>
      </c>
      <c r="E25" s="63">
        <v>1</v>
      </c>
      <c r="G25" s="76"/>
      <c r="H25" s="77"/>
    </row>
    <row r="26" spans="1:10" x14ac:dyDescent="0.25">
      <c r="A26" s="30"/>
      <c r="B26" s="64">
        <f t="shared" si="9"/>
        <v>5.25</v>
      </c>
      <c r="C26" s="57" t="s">
        <v>77</v>
      </c>
      <c r="D26" s="18">
        <f>525/100</f>
        <v>5.25</v>
      </c>
      <c r="E26" s="63">
        <v>1</v>
      </c>
      <c r="G26" s="76"/>
      <c r="H26" s="77"/>
    </row>
    <row r="27" spans="1:10" x14ac:dyDescent="0.25">
      <c r="A27" s="30"/>
      <c r="B27" s="64">
        <f t="shared" si="9"/>
        <v>2.7</v>
      </c>
      <c r="C27" s="57" t="s">
        <v>73</v>
      </c>
      <c r="D27" s="18">
        <f>270/100</f>
        <v>2.7</v>
      </c>
      <c r="E27" s="63">
        <v>1</v>
      </c>
      <c r="G27" s="76"/>
      <c r="H27" s="77"/>
    </row>
    <row r="28" spans="1:10" x14ac:dyDescent="0.25">
      <c r="A28" s="30"/>
      <c r="B28" s="31">
        <v>0.1</v>
      </c>
      <c r="C28" s="57" t="s">
        <v>40</v>
      </c>
      <c r="D28" s="57"/>
      <c r="E28" s="32"/>
      <c r="G28" s="76"/>
      <c r="H28" s="78"/>
    </row>
    <row r="29" spans="1:10" x14ac:dyDescent="0.25">
      <c r="A29" s="30"/>
      <c r="B29" s="31">
        <v>0</v>
      </c>
      <c r="C29" s="57" t="s">
        <v>42</v>
      </c>
      <c r="D29" s="57"/>
      <c r="E29" s="32"/>
    </row>
    <row r="30" spans="1:10" x14ac:dyDescent="0.25">
      <c r="A30" s="30"/>
      <c r="B30" s="18">
        <v>0</v>
      </c>
      <c r="C30" s="57" t="s">
        <v>43</v>
      </c>
      <c r="D30" s="57"/>
      <c r="E30" s="32"/>
      <c r="G30" t="s">
        <v>44</v>
      </c>
    </row>
    <row r="31" spans="1:10" x14ac:dyDescent="0.25">
      <c r="A31" s="35"/>
      <c r="B31" s="36">
        <f>+B19+(B33*B28)+(B29*B33)+B30+B20+B21+B22+B23+B24+B25+B26+B27</f>
        <v>134.33000000000001</v>
      </c>
      <c r="C31" s="58" t="s">
        <v>36</v>
      </c>
      <c r="D31" s="59"/>
      <c r="E31" s="60"/>
      <c r="G31" t="s">
        <v>45</v>
      </c>
    </row>
    <row r="32" spans="1:10" x14ac:dyDescent="0.25">
      <c r="G32" t="s">
        <v>46</v>
      </c>
    </row>
    <row r="33" spans="1:7" x14ac:dyDescent="0.25">
      <c r="A33" s="37" t="s">
        <v>47</v>
      </c>
      <c r="B33" s="38">
        <v>700</v>
      </c>
      <c r="C33" s="120" t="s">
        <v>48</v>
      </c>
      <c r="D33" s="121"/>
      <c r="E33" s="122"/>
      <c r="G33" t="s">
        <v>49</v>
      </c>
    </row>
    <row r="34" spans="1:7" x14ac:dyDescent="0.25">
      <c r="G34" t="s">
        <v>50</v>
      </c>
    </row>
    <row r="35" spans="1:7" x14ac:dyDescent="0.25">
      <c r="A35" s="39" t="s">
        <v>51</v>
      </c>
      <c r="B35" s="40">
        <f>+B16</f>
        <v>14840</v>
      </c>
      <c r="C35" s="41" t="s">
        <v>12</v>
      </c>
    </row>
    <row r="36" spans="1:7" x14ac:dyDescent="0.25">
      <c r="A36" s="42" t="s">
        <v>52</v>
      </c>
      <c r="B36" s="43">
        <f>+B33-B31</f>
        <v>565.66999999999996</v>
      </c>
      <c r="C36" s="44" t="s">
        <v>53</v>
      </c>
    </row>
    <row r="37" spans="1:7" x14ac:dyDescent="0.25">
      <c r="A37" s="45"/>
      <c r="B37" s="66">
        <f>+B35/B36</f>
        <v>26.234376933547829</v>
      </c>
      <c r="C37" s="46" t="s">
        <v>54</v>
      </c>
    </row>
    <row r="39" spans="1:7" x14ac:dyDescent="0.25">
      <c r="A39" t="s">
        <v>55</v>
      </c>
    </row>
    <row r="40" spans="1:7" x14ac:dyDescent="0.25">
      <c r="A40" t="s">
        <v>56</v>
      </c>
    </row>
    <row r="41" spans="1:7" x14ac:dyDescent="0.25">
      <c r="A41" t="s">
        <v>57</v>
      </c>
    </row>
    <row r="43" spans="1:7" x14ac:dyDescent="0.25">
      <c r="A43" t="s">
        <v>58</v>
      </c>
    </row>
  </sheetData>
  <mergeCells count="1">
    <mergeCell ref="C33:E3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topLeftCell="A3" workbookViewId="0">
      <selection activeCell="C6" sqref="C6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54"/>
      <c r="B1" s="52" t="s">
        <v>59</v>
      </c>
      <c r="C1" s="53" t="s">
        <v>60</v>
      </c>
    </row>
    <row r="2" spans="1:3" ht="75" x14ac:dyDescent="0.25">
      <c r="A2" s="123" t="s">
        <v>61</v>
      </c>
      <c r="B2" s="49" t="s">
        <v>62</v>
      </c>
      <c r="C2" s="92" t="s">
        <v>78</v>
      </c>
    </row>
    <row r="3" spans="1:3" ht="45" x14ac:dyDescent="0.25">
      <c r="A3" s="124"/>
      <c r="B3" s="51" t="s">
        <v>63</v>
      </c>
      <c r="C3" s="93" t="s">
        <v>79</v>
      </c>
    </row>
    <row r="4" spans="1:3" ht="90" x14ac:dyDescent="0.25">
      <c r="A4" s="125"/>
      <c r="B4" s="50" t="s">
        <v>64</v>
      </c>
      <c r="C4" s="95" t="s">
        <v>80</v>
      </c>
    </row>
    <row r="5" spans="1:3" ht="45" x14ac:dyDescent="0.25">
      <c r="A5" s="123" t="s">
        <v>31</v>
      </c>
      <c r="B5" s="49" t="s">
        <v>65</v>
      </c>
      <c r="C5" s="92" t="s">
        <v>81</v>
      </c>
    </row>
    <row r="6" spans="1:3" ht="60" x14ac:dyDescent="0.25">
      <c r="A6" s="124"/>
      <c r="B6" s="51" t="s">
        <v>66</v>
      </c>
      <c r="C6" s="93" t="s">
        <v>97</v>
      </c>
    </row>
    <row r="7" spans="1:3" ht="75" x14ac:dyDescent="0.25">
      <c r="A7" s="125"/>
      <c r="B7" s="50" t="s">
        <v>67</v>
      </c>
      <c r="C7" s="96" t="s">
        <v>96</v>
      </c>
    </row>
    <row r="8" spans="1:3" x14ac:dyDescent="0.25">
      <c r="C8" s="94"/>
    </row>
  </sheetData>
  <mergeCells count="2">
    <mergeCell ref="A2:A4"/>
    <mergeCell ref="A5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4691B-D5F6-4812-B3C6-43EC01AF0BFF}">
  <dimension ref="A1:G34"/>
  <sheetViews>
    <sheetView workbookViewId="0">
      <selection sqref="A1:G34"/>
    </sheetView>
  </sheetViews>
  <sheetFormatPr baseColWidth="10" defaultRowHeight="15" x14ac:dyDescent="0.25"/>
  <cols>
    <col min="1" max="1" width="18.85546875" bestFit="1" customWidth="1"/>
    <col min="2" max="2" width="15.7109375" bestFit="1" customWidth="1"/>
    <col min="4" max="4" width="11.85546875" bestFit="1" customWidth="1"/>
    <col min="5" max="5" width="19.140625" bestFit="1" customWidth="1"/>
    <col min="6" max="6" width="12.42578125" bestFit="1" customWidth="1"/>
  </cols>
  <sheetData>
    <row r="1" spans="1:7" x14ac:dyDescent="0.25">
      <c r="A1" s="111" t="s">
        <v>94</v>
      </c>
      <c r="B1" s="112" t="s">
        <v>92</v>
      </c>
      <c r="C1" s="113" t="s">
        <v>93</v>
      </c>
      <c r="E1" s="115" t="s">
        <v>95</v>
      </c>
      <c r="F1" s="115" t="s">
        <v>92</v>
      </c>
      <c r="G1" s="115" t="s">
        <v>93</v>
      </c>
    </row>
    <row r="2" spans="1:7" x14ac:dyDescent="0.25">
      <c r="A2" s="114" t="s">
        <v>82</v>
      </c>
      <c r="B2" s="104" t="s">
        <v>85</v>
      </c>
      <c r="C2" s="108">
        <v>44371</v>
      </c>
      <c r="D2" s="97"/>
      <c r="E2" s="99"/>
      <c r="F2" s="98"/>
      <c r="G2" s="98"/>
    </row>
    <row r="3" spans="1:7" x14ac:dyDescent="0.25">
      <c r="A3" s="101" t="s">
        <v>83</v>
      </c>
      <c r="B3" s="110" t="s">
        <v>87</v>
      </c>
      <c r="C3" s="109">
        <v>44371</v>
      </c>
      <c r="D3" s="97"/>
      <c r="E3" s="99"/>
      <c r="F3" s="98"/>
      <c r="G3" s="98"/>
    </row>
    <row r="4" spans="1:7" x14ac:dyDescent="0.25">
      <c r="A4" s="98" t="s">
        <v>84</v>
      </c>
      <c r="B4" s="98" t="s">
        <v>86</v>
      </c>
      <c r="C4" s="108">
        <v>44371</v>
      </c>
      <c r="D4" s="116"/>
      <c r="E4" s="98"/>
      <c r="F4" s="98"/>
      <c r="G4" s="98"/>
    </row>
    <row r="5" spans="1:7" x14ac:dyDescent="0.25">
      <c r="A5" s="102" t="s">
        <v>88</v>
      </c>
      <c r="B5" s="106" t="s">
        <v>89</v>
      </c>
      <c r="C5" s="108">
        <v>44372</v>
      </c>
      <c r="D5" s="116"/>
      <c r="E5" s="100"/>
      <c r="F5" s="100"/>
      <c r="G5" s="98"/>
    </row>
    <row r="6" spans="1:7" x14ac:dyDescent="0.25">
      <c r="A6" s="99" t="s">
        <v>90</v>
      </c>
      <c r="B6" s="98" t="s">
        <v>91</v>
      </c>
      <c r="C6" s="108">
        <v>44373</v>
      </c>
      <c r="D6" s="116"/>
      <c r="E6" s="100"/>
      <c r="F6" s="98"/>
      <c r="G6" s="100"/>
    </row>
    <row r="7" spans="1:7" x14ac:dyDescent="0.25">
      <c r="A7" s="98"/>
      <c r="B7" s="105"/>
      <c r="C7" s="98"/>
      <c r="D7" s="116"/>
      <c r="E7" s="100"/>
      <c r="F7" s="98"/>
      <c r="G7" s="98"/>
    </row>
    <row r="8" spans="1:7" x14ac:dyDescent="0.25">
      <c r="A8" s="98"/>
      <c r="B8" s="98"/>
      <c r="C8" s="98"/>
      <c r="D8" s="116"/>
      <c r="E8" s="100"/>
      <c r="F8" s="98"/>
      <c r="G8" s="100"/>
    </row>
    <row r="9" spans="1:7" x14ac:dyDescent="0.25">
      <c r="A9" s="100"/>
      <c r="B9" s="104"/>
      <c r="C9" s="100"/>
      <c r="D9" s="116"/>
      <c r="E9" s="100"/>
      <c r="F9" s="100"/>
      <c r="G9" s="100"/>
    </row>
    <row r="10" spans="1:7" x14ac:dyDescent="0.25">
      <c r="A10" s="102"/>
      <c r="B10" s="106"/>
      <c r="C10" s="102"/>
      <c r="D10" s="97"/>
      <c r="E10" s="98"/>
      <c r="F10" s="98"/>
      <c r="G10" s="100"/>
    </row>
    <row r="11" spans="1:7" x14ac:dyDescent="0.25">
      <c r="A11" s="98"/>
      <c r="B11" s="107"/>
      <c r="C11" s="98"/>
      <c r="D11" s="97"/>
      <c r="E11" s="100"/>
      <c r="F11" s="98"/>
      <c r="G11" s="100"/>
    </row>
    <row r="12" spans="1:7" x14ac:dyDescent="0.25">
      <c r="A12" s="98"/>
      <c r="B12" s="98"/>
      <c r="C12" s="98"/>
      <c r="D12" s="97"/>
      <c r="E12" s="98"/>
      <c r="F12" s="98"/>
      <c r="G12" s="98"/>
    </row>
    <row r="13" spans="1:7" x14ac:dyDescent="0.25">
      <c r="A13" s="98"/>
      <c r="B13" s="100"/>
      <c r="C13" s="102"/>
      <c r="D13" s="97"/>
      <c r="E13" s="100"/>
      <c r="F13" s="100"/>
      <c r="G13" s="100"/>
    </row>
    <row r="14" spans="1:7" x14ac:dyDescent="0.25">
      <c r="A14" s="98"/>
      <c r="B14" s="98"/>
      <c r="C14" s="98"/>
      <c r="D14" s="97"/>
      <c r="E14" s="98"/>
      <c r="F14" s="100"/>
      <c r="G14" s="100"/>
    </row>
    <row r="15" spans="1:7" x14ac:dyDescent="0.25">
      <c r="A15" s="100"/>
      <c r="B15" s="100"/>
      <c r="C15" s="100"/>
      <c r="D15" s="97"/>
      <c r="E15" s="102"/>
      <c r="F15" s="98"/>
      <c r="G15" s="98"/>
    </row>
    <row r="16" spans="1:7" x14ac:dyDescent="0.25">
      <c r="A16" s="102"/>
      <c r="B16" s="102"/>
      <c r="C16" s="106"/>
      <c r="D16" s="97"/>
      <c r="E16" s="98"/>
      <c r="F16" s="98"/>
      <c r="G16" s="100"/>
    </row>
    <row r="17" spans="1:7" x14ac:dyDescent="0.25">
      <c r="A17" s="98"/>
      <c r="B17" s="98"/>
      <c r="C17" s="105"/>
      <c r="E17" s="100"/>
      <c r="F17" s="102"/>
      <c r="G17" s="98"/>
    </row>
    <row r="18" spans="1:7" x14ac:dyDescent="0.25">
      <c r="A18" s="102"/>
      <c r="B18" s="102"/>
      <c r="C18" s="106"/>
      <c r="E18" s="98"/>
      <c r="F18" s="98"/>
      <c r="G18" s="98"/>
    </row>
    <row r="19" spans="1:7" x14ac:dyDescent="0.25">
      <c r="A19" s="98"/>
      <c r="B19" s="98"/>
      <c r="C19" s="105"/>
      <c r="E19" s="100"/>
      <c r="F19" s="100"/>
      <c r="G19" s="104"/>
    </row>
    <row r="20" spans="1:7" x14ac:dyDescent="0.25">
      <c r="A20" s="102"/>
      <c r="B20" s="102"/>
      <c r="C20" s="106"/>
      <c r="E20" s="100"/>
      <c r="F20" s="100"/>
      <c r="G20" s="104"/>
    </row>
    <row r="21" spans="1:7" x14ac:dyDescent="0.25">
      <c r="A21" s="98"/>
      <c r="B21" s="98"/>
      <c r="C21" s="105"/>
      <c r="E21" s="102"/>
      <c r="F21" s="102"/>
      <c r="G21" s="106"/>
    </row>
    <row r="22" spans="1:7" x14ac:dyDescent="0.25">
      <c r="A22" s="103"/>
      <c r="B22" s="100"/>
      <c r="C22" s="104"/>
      <c r="E22" s="98"/>
      <c r="F22" s="98"/>
      <c r="G22" s="105"/>
    </row>
    <row r="23" spans="1:7" x14ac:dyDescent="0.25">
      <c r="A23" s="103"/>
      <c r="B23" s="100"/>
      <c r="C23" s="104"/>
      <c r="E23" s="102"/>
      <c r="F23" s="102"/>
      <c r="G23" s="106"/>
    </row>
    <row r="24" spans="1:7" x14ac:dyDescent="0.25">
      <c r="A24" s="103"/>
      <c r="B24" s="100"/>
      <c r="C24" s="104"/>
      <c r="E24" s="98"/>
      <c r="F24" s="98"/>
      <c r="G24" s="105"/>
    </row>
    <row r="25" spans="1:7" x14ac:dyDescent="0.25">
      <c r="A25" s="103"/>
      <c r="B25" s="100"/>
      <c r="C25" s="104"/>
      <c r="E25" s="102"/>
      <c r="F25" s="102"/>
      <c r="G25" s="106"/>
    </row>
    <row r="26" spans="1:7" x14ac:dyDescent="0.25">
      <c r="A26" s="101"/>
      <c r="B26" s="102"/>
      <c r="C26" s="99"/>
      <c r="E26" s="98"/>
      <c r="F26" s="98"/>
      <c r="G26" s="105"/>
    </row>
    <row r="27" spans="1:7" x14ac:dyDescent="0.25">
      <c r="A27" s="98"/>
      <c r="B27" s="98"/>
      <c r="C27" s="98"/>
      <c r="E27" s="102"/>
      <c r="F27" s="102"/>
      <c r="G27" s="106"/>
    </row>
    <row r="28" spans="1:7" x14ac:dyDescent="0.25">
      <c r="A28" s="100"/>
      <c r="B28" s="98"/>
      <c r="C28" s="98"/>
      <c r="E28" s="98"/>
      <c r="F28" s="98"/>
      <c r="G28" s="105"/>
    </row>
    <row r="29" spans="1:7" x14ac:dyDescent="0.25">
      <c r="A29" s="100"/>
      <c r="B29" s="98"/>
      <c r="C29" s="100"/>
      <c r="E29" s="102"/>
      <c r="F29" s="102"/>
      <c r="G29" s="106"/>
    </row>
    <row r="30" spans="1:7" x14ac:dyDescent="0.25">
      <c r="A30" s="100"/>
      <c r="B30" s="100"/>
      <c r="C30" s="100"/>
      <c r="E30" s="98"/>
      <c r="F30" s="98"/>
      <c r="G30" s="105"/>
    </row>
    <row r="31" spans="1:7" x14ac:dyDescent="0.25">
      <c r="A31" s="100"/>
      <c r="B31" s="98"/>
      <c r="C31" s="100"/>
      <c r="E31" s="102"/>
      <c r="F31" s="102"/>
      <c r="G31" s="106"/>
    </row>
    <row r="32" spans="1:7" x14ac:dyDescent="0.25">
      <c r="A32" s="100"/>
      <c r="B32" s="98"/>
      <c r="C32" s="100"/>
      <c r="E32" s="98"/>
      <c r="F32" s="98"/>
      <c r="G32" s="105"/>
    </row>
    <row r="33" spans="1:7" x14ac:dyDescent="0.25">
      <c r="A33" s="100"/>
      <c r="B33" s="100"/>
      <c r="C33" s="100"/>
      <c r="E33" s="98"/>
      <c r="F33" s="98"/>
      <c r="G33" s="105"/>
    </row>
    <row r="34" spans="1:7" x14ac:dyDescent="0.25">
      <c r="A34" s="98"/>
      <c r="B34" s="98"/>
      <c r="C34" s="98"/>
      <c r="E34" s="100"/>
      <c r="F34" s="100"/>
      <c r="G34" s="10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Cálculo</vt:lpstr>
      <vt:lpstr>Justificación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Oriana Rodríguez</cp:lastModifiedBy>
  <cp:revision/>
  <dcterms:created xsi:type="dcterms:W3CDTF">2021-01-12T19:33:14Z</dcterms:created>
  <dcterms:modified xsi:type="dcterms:W3CDTF">2021-06-29T22:29:12Z</dcterms:modified>
  <cp:category/>
  <cp:contentStatus/>
</cp:coreProperties>
</file>