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Cálculo" sheetId="1" r:id="rId1"/>
    <sheet name="Justificación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H18"/>
  <c r="H19" s="1"/>
  <c r="H20"/>
  <c r="H21"/>
  <c r="H22"/>
  <c r="H23" s="1"/>
  <c r="B45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23" l="1"/>
  <c r="B10"/>
  <c r="B20"/>
  <c r="B21"/>
  <c r="B22"/>
  <c r="B19"/>
  <c r="B8"/>
  <c r="B50" l="1"/>
  <c r="K4"/>
  <c r="K5" s="1"/>
  <c r="K6"/>
  <c r="B9" l="1"/>
  <c r="B11" s="1"/>
  <c r="B16" l="1"/>
  <c r="I7" s="1"/>
  <c r="K8"/>
  <c r="J7" l="1"/>
  <c r="B49"/>
  <c r="B51" s="1"/>
  <c r="K7"/>
  <c r="K9" s="1"/>
  <c r="K10" s="1"/>
  <c r="K11" s="1"/>
  <c r="K12" s="1"/>
  <c r="H7"/>
  <c r="I8" l="1"/>
  <c r="I9" s="1"/>
  <c r="H8"/>
  <c r="K13" s="1"/>
  <c r="K14" s="1"/>
  <c r="H4"/>
  <c r="H5" s="1"/>
  <c r="J6"/>
  <c r="H6"/>
  <c r="I4" l="1"/>
  <c r="I5" s="1"/>
  <c r="I6"/>
  <c r="I10" s="1"/>
  <c r="J8"/>
  <c r="J9" s="1"/>
  <c r="J10" s="1"/>
  <c r="J11" s="1"/>
  <c r="J12" s="1"/>
  <c r="J13" s="1"/>
  <c r="J14" s="1"/>
  <c r="J4"/>
  <c r="J5" s="1"/>
  <c r="H9"/>
  <c r="H10" s="1"/>
  <c r="H11" s="1"/>
  <c r="H12" s="1"/>
  <c r="H13" s="1"/>
  <c r="H14" s="1"/>
  <c r="I11" l="1"/>
  <c r="I12" s="1"/>
  <c r="I13" s="1"/>
  <c r="I14" s="1"/>
</calcChain>
</file>

<file path=xl/sharedStrings.xml><?xml version="1.0" encoding="utf-8"?>
<sst xmlns="http://schemas.openxmlformats.org/spreadsheetml/2006/main" count="101" uniqueCount="96">
  <si>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</si>
  <si>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</si>
  <si>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</si>
  <si>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</si>
  <si>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</si>
  <si>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</si>
  <si>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</si>
  <si>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</si>
  <si>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</si>
  <si>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</si>
  <si>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</si>
  <si>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</si>
  <si>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</si>
  <si>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</si>
  <si>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</si>
  <si>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</si>
  <si>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</si>
  <si>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</si>
  <si>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</si>
  <si>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</si>
  <si>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</si>
  <si>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</si>
  <si>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</si>
  <si>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</si>
  <si>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</si>
  <si>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</si>
  <si>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</si>
  <si>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</si>
  <si>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</si>
  <si>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</si>
  <si>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</si>
  <si>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</si>
  <si>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</si>
  <si>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</si>
  <si>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</si>
  <si>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</si>
  <si>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</si>
  <si>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</si>
  <si>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</si>
  <si>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</si>
  <si>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</si>
  <si>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</si>
  <si>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</si>
  <si>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</si>
  <si>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</si>
  <si>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</si>
  <si>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</si>
  <si>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</si>
  <si>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</si>
  <si>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</si>
  <si>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</si>
  <si>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</si>
  <si>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</si>
  <si>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</si>
  <si>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</si>
  <si>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</si>
  <si>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</si>
  <si>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</si>
  <si>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</si>
  <si>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</si>
  <si>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</si>
  <si>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</si>
  <si>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</si>
  <si>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</si>
  <si>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</si>
  <si>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</si>
  <si>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</si>
  <si>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</si>
  <si>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Porque es un valor realista a la cantidad de integrantes del proyecto</t>
  </si>
  <si>
    <t>Cada estudiante se comprometió a vender una unidad</t>
  </si>
  <si>
    <t>Contamos con dos alumnos que tienen experiencia</t>
  </si>
  <si>
    <t>Porque es suficiente para cubrir costos, y generar la rentabilidad deseada</t>
  </si>
  <si>
    <t>Porque se planificó abrir la empresa en un 50% a inversores externos</t>
  </si>
  <si>
    <t>Tubo estructural de acero cuadrado 25x25mm, espesor 1.6mm x 6 mts</t>
  </si>
  <si>
    <t>Tubo estructural de acero redondo 25mm, espesor 1.6mm x 1.6 mts</t>
  </si>
  <si>
    <t>Ruedas rodado 29</t>
  </si>
  <si>
    <t>Ruedas rodado 27.5</t>
  </si>
  <si>
    <t>Butaca</t>
  </si>
  <si>
    <t>Almohadones ergonómicos</t>
  </si>
  <si>
    <t>Tela para tapizar x 2 mts</t>
  </si>
  <si>
    <t>Kit de frenos V-Brake</t>
  </si>
  <si>
    <t>Manoplas</t>
  </si>
  <si>
    <t>Pedales</t>
  </si>
  <si>
    <t>Bielas para pedales</t>
  </si>
  <si>
    <t>Bulones 8mm x 20u</t>
  </si>
  <si>
    <t>Electrodos revestidos 6013 punta azul x 1Kg</t>
  </si>
  <si>
    <t>Discos de corte</t>
  </si>
  <si>
    <t>Discos de amolar</t>
  </si>
  <si>
    <t>Discos flapper</t>
  </si>
  <si>
    <t>Hojas de sierra acero rápido</t>
  </si>
  <si>
    <t>Mechas para taladrar x 4mm/8mm</t>
  </si>
  <si>
    <t>Lija 120</t>
  </si>
  <si>
    <t>Lija 180</t>
  </si>
  <si>
    <t>Lija 240</t>
  </si>
  <si>
    <t>Esmalte sintético x 1L</t>
  </si>
  <si>
    <t>Aguarrás x 1L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</si>
</sst>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  <family val="2"/>
    </font>
    <font>
      <sz val="11"/>
      <color theme="9"/>
      <name val="Helvetica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4" fontId="0" fillId="4" borderId="3" xfId="1" applyNumberFormat="1" applyFont="1" applyFill="1" applyBorder="1" applyProtection="1">
      <protection locked="0"/>
    </xf>
    <xf numFmtId="166" fontId="0" fillId="4" borderId="0" xfId="1" applyNumberFormat="1" applyFont="1" applyFill="1" applyBorder="1" applyProtection="1">
      <protection locked="0"/>
    </xf>
    <xf numFmtId="0" fontId="0" fillId="0" borderId="0" xfId="0" applyFill="1"/>
    <xf numFmtId="165" fontId="2" fillId="0" borderId="0" xfId="1" applyNumberFormat="1" applyFont="1" applyBorder="1" applyProtection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1" fontId="2" fillId="5" borderId="1" xfId="0" applyNumberFormat="1" applyFont="1" applyFill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>
      <selection activeCell="K33" sqref="K32:K33"/>
    </sheetView>
  </sheetViews>
  <sheetFormatPr baseColWidth="10" defaultColWidth="11.42578125" defaultRowHeight="1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>
      <c r="C1" s="1" t="s">
        <v>0</v>
      </c>
    </row>
    <row r="2" spans="1:13">
      <c r="C2" s="2" t="s">
        <v>1</v>
      </c>
      <c r="G2" s="51" t="s">
        <v>2</v>
      </c>
      <c r="H2" s="3" t="s">
        <v>3</v>
      </c>
      <c r="I2" s="3" t="s">
        <v>4</v>
      </c>
      <c r="J2" s="3" t="s">
        <v>5</v>
      </c>
      <c r="K2" s="45" t="s">
        <v>6</v>
      </c>
    </row>
    <row r="3" spans="1:13">
      <c r="C3" s="2" t="s">
        <v>7</v>
      </c>
      <c r="G3" s="8" t="s">
        <v>8</v>
      </c>
      <c r="H3" s="82">
        <v>1</v>
      </c>
      <c r="I3" s="83">
        <v>1</v>
      </c>
      <c r="J3" s="83">
        <v>4</v>
      </c>
      <c r="K3" s="83">
        <v>3</v>
      </c>
      <c r="L3" s="74"/>
    </row>
    <row r="4" spans="1:13">
      <c r="G4" s="19" t="s">
        <v>9</v>
      </c>
      <c r="H4" s="20">
        <f>+H3/$B$7</f>
        <v>6.25E-2</v>
      </c>
      <c r="I4" s="20">
        <f>+I3/$B$7</f>
        <v>6.25E-2</v>
      </c>
      <c r="J4" s="20">
        <f>+J3/$B$7</f>
        <v>0.25</v>
      </c>
      <c r="K4" s="49">
        <f>+K3/$B$7</f>
        <v>0.1875</v>
      </c>
    </row>
    <row r="5" spans="1:13">
      <c r="G5" s="19" t="s">
        <v>10</v>
      </c>
      <c r="H5" s="20">
        <f>+H4/$B$6</f>
        <v>1.953125E-3</v>
      </c>
      <c r="I5" s="20">
        <f>+I4/$B$6</f>
        <v>1.953125E-3</v>
      </c>
      <c r="J5" s="20">
        <f>+J4/$B$6</f>
        <v>7.8125E-3</v>
      </c>
      <c r="K5" s="49">
        <f>+K4/$B$6</f>
        <v>5.859375E-3</v>
      </c>
    </row>
    <row r="6" spans="1:13">
      <c r="A6" s="4" t="s">
        <v>11</v>
      </c>
      <c r="B6" s="5">
        <v>32</v>
      </c>
      <c r="C6" s="6" t="s">
        <v>12</v>
      </c>
      <c r="D6" s="7"/>
      <c r="G6" s="8" t="s">
        <v>13</v>
      </c>
      <c r="H6" s="16">
        <f>+$B$47*H3</f>
        <v>90000</v>
      </c>
      <c r="I6" s="16">
        <f>+$B$47*I3</f>
        <v>90000</v>
      </c>
      <c r="J6" s="16">
        <f>+$B$47*J3</f>
        <v>360000</v>
      </c>
      <c r="K6" s="47">
        <f>+$B$47*K3</f>
        <v>270000</v>
      </c>
    </row>
    <row r="7" spans="1:13">
      <c r="A7" s="9"/>
      <c r="B7" s="10">
        <v>16</v>
      </c>
      <c r="C7" s="11" t="s">
        <v>14</v>
      </c>
      <c r="D7" s="12"/>
      <c r="G7" s="8" t="s">
        <v>11</v>
      </c>
      <c r="H7" s="15">
        <f>+$B$16</f>
        <v>15740</v>
      </c>
      <c r="I7" s="15">
        <f>+$B$16</f>
        <v>15740</v>
      </c>
      <c r="J7" s="15">
        <f>+$B$16</f>
        <v>15740</v>
      </c>
      <c r="K7" s="46">
        <f>+$B$16</f>
        <v>15740</v>
      </c>
    </row>
    <row r="8" spans="1:13">
      <c r="A8" s="9"/>
      <c r="B8" s="13">
        <f>1*D8*B7</f>
        <v>800</v>
      </c>
      <c r="C8" s="11" t="s">
        <v>15</v>
      </c>
      <c r="D8" s="14">
        <v>50</v>
      </c>
      <c r="G8" s="8" t="s">
        <v>16</v>
      </c>
      <c r="H8" s="16">
        <f>+$B$45*H3</f>
        <v>71439.37</v>
      </c>
      <c r="I8" s="16">
        <f>+$B$45*I3</f>
        <v>71439.37</v>
      </c>
      <c r="J8" s="16">
        <f>+$B$45*J3</f>
        <v>285757.48</v>
      </c>
      <c r="K8" s="47">
        <f>+$B$45*K3</f>
        <v>214318.11</v>
      </c>
    </row>
    <row r="9" spans="1:13">
      <c r="A9" s="9"/>
      <c r="B9" s="13">
        <f>4*D9*B7</f>
        <v>2240</v>
      </c>
      <c r="C9" s="11" t="s">
        <v>17</v>
      </c>
      <c r="D9" s="14">
        <v>35</v>
      </c>
      <c r="G9" s="8" t="s">
        <v>18</v>
      </c>
      <c r="H9" s="15">
        <f>+H8+H7</f>
        <v>87179.37</v>
      </c>
      <c r="I9" s="15">
        <f>+I8+I7</f>
        <v>87179.37</v>
      </c>
      <c r="J9" s="15">
        <f>+J8+J7</f>
        <v>301497.48</v>
      </c>
      <c r="K9" s="46">
        <f>+K8+K7</f>
        <v>230058.11</v>
      </c>
    </row>
    <row r="10" spans="1:13">
      <c r="A10" s="9"/>
      <c r="B10" s="13">
        <f>+D10*B7*(B6-5)</f>
        <v>10800</v>
      </c>
      <c r="C10" s="11" t="s">
        <v>19</v>
      </c>
      <c r="D10" s="14">
        <v>25</v>
      </c>
      <c r="G10" s="8" t="s">
        <v>20</v>
      </c>
      <c r="H10" s="15">
        <f>+H6-H9</f>
        <v>2820.6300000000047</v>
      </c>
      <c r="I10" s="15">
        <f>+I6-I9</f>
        <v>2820.6300000000047</v>
      </c>
      <c r="J10" s="15">
        <f>+J6-J9</f>
        <v>58502.520000000019</v>
      </c>
      <c r="K10" s="46">
        <f>+K6-K9</f>
        <v>39941.890000000014</v>
      </c>
    </row>
    <row r="11" spans="1:13">
      <c r="A11" s="9"/>
      <c r="B11" s="13">
        <f>+SUM(B8:B10)</f>
        <v>13840</v>
      </c>
      <c r="C11" s="11" t="s">
        <v>21</v>
      </c>
      <c r="D11" s="12"/>
      <c r="G11" s="8" t="s">
        <v>22</v>
      </c>
      <c r="H11" s="18">
        <f>+IF(H10&gt;0,H10*0.05,0)</f>
        <v>141.03150000000025</v>
      </c>
      <c r="I11" s="18">
        <f>+IF(I10&gt;0,I10*0.05,0)</f>
        <v>141.03150000000025</v>
      </c>
      <c r="J11" s="18">
        <f>+IF(J10&gt;0,J10*0.05,0)</f>
        <v>2925.1260000000011</v>
      </c>
      <c r="K11" s="48">
        <f>+IF(K10&gt;0,K10*0.05,0)</f>
        <v>1997.0945000000008</v>
      </c>
    </row>
    <row r="12" spans="1:13">
      <c r="A12" s="9"/>
      <c r="B12" s="17">
        <v>400</v>
      </c>
      <c r="C12" s="11" t="s">
        <v>23</v>
      </c>
      <c r="D12" s="12"/>
      <c r="G12" s="8" t="s">
        <v>24</v>
      </c>
      <c r="H12" s="15">
        <f>+H10-H11</f>
        <v>2679.5985000000046</v>
      </c>
      <c r="I12" s="15">
        <f>+I10-I11</f>
        <v>2679.5985000000046</v>
      </c>
      <c r="J12" s="15">
        <f>+J10-J11</f>
        <v>55577.394000000015</v>
      </c>
      <c r="K12" s="46">
        <f>+K10-K11</f>
        <v>37944.795500000015</v>
      </c>
    </row>
    <row r="13" spans="1:13">
      <c r="A13" s="9"/>
      <c r="B13" s="17">
        <v>0</v>
      </c>
      <c r="C13" s="11" t="s">
        <v>25</v>
      </c>
      <c r="D13" s="12"/>
      <c r="G13" s="8" t="s">
        <v>26</v>
      </c>
      <c r="H13" s="15">
        <f>+H12/($H$18+$H$19)+$H$23</f>
        <v>1404.0463828125</v>
      </c>
      <c r="I13" s="15">
        <f>+I12/($H$18+$H$19)+$H$23</f>
        <v>1404.0463828125</v>
      </c>
      <c r="J13" s="15">
        <f>+J12/($H$18+$H$19)+$H$23</f>
        <v>2230.5744375000004</v>
      </c>
      <c r="K13" s="46">
        <f>+K12/($H$18+$H$19)+$H$23</f>
        <v>1955.0650859375</v>
      </c>
    </row>
    <row r="14" spans="1:13">
      <c r="A14" s="9"/>
      <c r="B14" s="17">
        <v>1500</v>
      </c>
      <c r="C14" s="11" t="s">
        <v>27</v>
      </c>
      <c r="D14" s="12"/>
      <c r="G14" s="8" t="s">
        <v>28</v>
      </c>
      <c r="H14" s="26">
        <f>(H13/$H$23)-1</f>
        <v>3.0736612343034819E-2</v>
      </c>
      <c r="I14" s="26">
        <f>(I13/$H$23)-1</f>
        <v>3.0736612343034819E-2</v>
      </c>
      <c r="J14" s="26">
        <f>(J13/$H$23)-1</f>
        <v>0.63750625864811861</v>
      </c>
      <c r="K14" s="50">
        <f>(K13/$H$23)-1</f>
        <v>0.4352497098797572</v>
      </c>
      <c r="L14" s="27"/>
    </row>
    <row r="15" spans="1:13">
      <c r="A15" s="9"/>
      <c r="B15" s="17">
        <v>0</v>
      </c>
      <c r="C15" s="11" t="s">
        <v>29</v>
      </c>
      <c r="D15" s="12"/>
    </row>
    <row r="16" spans="1:13">
      <c r="A16" s="21"/>
      <c r="B16" s="22">
        <f>+SUM(B11:B15)</f>
        <v>15740</v>
      </c>
      <c r="C16" s="23" t="s">
        <v>30</v>
      </c>
      <c r="D16" s="24"/>
      <c r="G16" t="s">
        <v>31</v>
      </c>
      <c r="J16" s="27"/>
      <c r="K16" s="27"/>
      <c r="L16" s="27"/>
      <c r="M16" s="27"/>
    </row>
    <row r="17" spans="1:8">
      <c r="G17" s="31" t="s">
        <v>32</v>
      </c>
      <c r="H17" s="32">
        <f>+H3</f>
        <v>1</v>
      </c>
    </row>
    <row r="18" spans="1:8">
      <c r="D18" t="s">
        <v>33</v>
      </c>
      <c r="E18" t="s">
        <v>34</v>
      </c>
      <c r="G18" s="31" t="s">
        <v>35</v>
      </c>
      <c r="H18" s="18">
        <f>+$B$6</f>
        <v>32</v>
      </c>
    </row>
    <row r="19" spans="1:8">
      <c r="A19" s="25" t="s">
        <v>36</v>
      </c>
      <c r="B19" s="70">
        <f>IF(D19&gt;0.001,D19*E19,0)</f>
        <v>5337</v>
      </c>
      <c r="C19" s="61" t="s">
        <v>73</v>
      </c>
      <c r="D19" s="72">
        <v>2668.5</v>
      </c>
      <c r="E19" s="67">
        <v>2</v>
      </c>
      <c r="G19" s="31" t="s">
        <v>37</v>
      </c>
      <c r="H19" s="18">
        <f>+H18</f>
        <v>32</v>
      </c>
    </row>
    <row r="20" spans="1:8">
      <c r="A20" s="28"/>
      <c r="B20" s="69">
        <f>IF(D20&gt;0.001,D20*E20,0)</f>
        <v>600</v>
      </c>
      <c r="C20" s="62" t="s">
        <v>74</v>
      </c>
      <c r="D20" s="73">
        <v>600</v>
      </c>
      <c r="E20" s="68">
        <v>1</v>
      </c>
      <c r="G20" s="31" t="s">
        <v>38</v>
      </c>
      <c r="H20" s="15">
        <f>+H8</f>
        <v>71439.37</v>
      </c>
    </row>
    <row r="21" spans="1:8">
      <c r="A21" s="28"/>
      <c r="B21" s="69">
        <f>IF(D21&gt;0.001,D21*E21,0)</f>
        <v>7000</v>
      </c>
      <c r="C21" s="62" t="s">
        <v>75</v>
      </c>
      <c r="D21" s="66">
        <v>3500</v>
      </c>
      <c r="E21" s="68">
        <v>2</v>
      </c>
      <c r="G21" s="31" t="s">
        <v>11</v>
      </c>
      <c r="H21" s="15">
        <f>+$B$16</f>
        <v>15740</v>
      </c>
    </row>
    <row r="22" spans="1:8">
      <c r="A22" s="28"/>
      <c r="B22" s="69">
        <f>IF(D22&gt;0.001,D22*E22,0)</f>
        <v>3500</v>
      </c>
      <c r="C22" s="62" t="s">
        <v>76</v>
      </c>
      <c r="D22" s="66">
        <v>3500</v>
      </c>
      <c r="E22" s="68">
        <v>1</v>
      </c>
      <c r="G22" s="31" t="s">
        <v>39</v>
      </c>
      <c r="H22" s="15">
        <f>+H21+H20</f>
        <v>87179.37</v>
      </c>
    </row>
    <row r="23" spans="1:8">
      <c r="A23" s="28"/>
      <c r="B23" s="69">
        <f>IF(D23&gt;0.001,D23*E23,0)</f>
        <v>13000</v>
      </c>
      <c r="C23" s="62" t="s">
        <v>77</v>
      </c>
      <c r="D23" s="17">
        <v>13000</v>
      </c>
      <c r="E23" s="68">
        <v>1</v>
      </c>
      <c r="G23" s="31" t="s">
        <v>41</v>
      </c>
      <c r="H23" s="16">
        <f>+H22/(H19+H18)</f>
        <v>1362.1776562499999</v>
      </c>
    </row>
    <row r="24" spans="1:8">
      <c r="A24" s="28"/>
      <c r="B24" s="69">
        <f t="shared" ref="B24:B41" si="0">IF(D24&gt;0.001,D24*E24,0)</f>
        <v>3380</v>
      </c>
      <c r="C24" s="62" t="s">
        <v>78</v>
      </c>
      <c r="D24" s="17">
        <v>1690</v>
      </c>
      <c r="E24" s="68">
        <v>2</v>
      </c>
      <c r="H24" s="75"/>
    </row>
    <row r="25" spans="1:8">
      <c r="A25" s="28"/>
      <c r="B25" s="69">
        <f t="shared" si="0"/>
        <v>1200</v>
      </c>
      <c r="C25" s="62" t="s">
        <v>79</v>
      </c>
      <c r="D25" s="17">
        <v>1200</v>
      </c>
      <c r="E25" s="68">
        <v>1</v>
      </c>
      <c r="H25" s="75"/>
    </row>
    <row r="26" spans="1:8">
      <c r="A26" s="28"/>
      <c r="B26" s="69">
        <f t="shared" si="0"/>
        <v>1100</v>
      </c>
      <c r="C26" s="62" t="s">
        <v>80</v>
      </c>
      <c r="D26" s="17">
        <v>1100</v>
      </c>
      <c r="E26" s="68">
        <v>1</v>
      </c>
      <c r="H26" s="75"/>
    </row>
    <row r="27" spans="1:8">
      <c r="A27" s="28"/>
      <c r="B27" s="69">
        <f t="shared" si="0"/>
        <v>900</v>
      </c>
      <c r="C27" s="62" t="s">
        <v>81</v>
      </c>
      <c r="D27" s="17">
        <v>450</v>
      </c>
      <c r="E27" s="68">
        <v>2</v>
      </c>
      <c r="H27" s="75"/>
    </row>
    <row r="28" spans="1:8">
      <c r="A28" s="28"/>
      <c r="B28" s="69">
        <f t="shared" si="0"/>
        <v>1300</v>
      </c>
      <c r="C28" s="62" t="s">
        <v>82</v>
      </c>
      <c r="D28" s="17">
        <v>650</v>
      </c>
      <c r="E28" s="68">
        <v>2</v>
      </c>
      <c r="H28" s="75"/>
    </row>
    <row r="29" spans="1:8">
      <c r="A29" s="28"/>
      <c r="B29" s="69">
        <f t="shared" si="0"/>
        <v>1160</v>
      </c>
      <c r="C29" s="62" t="s">
        <v>83</v>
      </c>
      <c r="D29" s="17">
        <v>580</v>
      </c>
      <c r="E29" s="68">
        <v>2</v>
      </c>
      <c r="H29" s="75"/>
    </row>
    <row r="30" spans="1:8">
      <c r="A30" s="28"/>
      <c r="B30" s="69">
        <f t="shared" si="0"/>
        <v>1000</v>
      </c>
      <c r="C30" s="62" t="s">
        <v>84</v>
      </c>
      <c r="D30" s="17">
        <v>500</v>
      </c>
      <c r="E30" s="68">
        <v>2</v>
      </c>
      <c r="H30" s="75"/>
    </row>
    <row r="31" spans="1:8">
      <c r="A31" s="28"/>
      <c r="B31" s="69">
        <f t="shared" si="0"/>
        <v>1046.25</v>
      </c>
      <c r="C31" s="62" t="s">
        <v>85</v>
      </c>
      <c r="D31" s="17">
        <v>697.5</v>
      </c>
      <c r="E31" s="68">
        <v>1.5</v>
      </c>
      <c r="H31" s="75"/>
    </row>
    <row r="32" spans="1:8">
      <c r="A32" s="28"/>
      <c r="B32" s="69">
        <f t="shared" si="0"/>
        <v>1200</v>
      </c>
      <c r="C32" s="62" t="s">
        <v>86</v>
      </c>
      <c r="D32" s="17">
        <v>400</v>
      </c>
      <c r="E32" s="68">
        <v>3</v>
      </c>
      <c r="H32" s="75"/>
    </row>
    <row r="33" spans="1:8">
      <c r="A33" s="28"/>
      <c r="B33" s="69">
        <f t="shared" si="0"/>
        <v>680</v>
      </c>
      <c r="C33" s="62" t="s">
        <v>87</v>
      </c>
      <c r="D33" s="17">
        <v>340</v>
      </c>
      <c r="E33" s="68">
        <v>2</v>
      </c>
      <c r="H33" s="75"/>
    </row>
    <row r="34" spans="1:8">
      <c r="A34" s="28"/>
      <c r="B34" s="69">
        <f t="shared" si="0"/>
        <v>320</v>
      </c>
      <c r="C34" s="62" t="s">
        <v>88</v>
      </c>
      <c r="D34" s="17">
        <v>160</v>
      </c>
      <c r="E34" s="68">
        <v>2</v>
      </c>
      <c r="H34" s="75"/>
    </row>
    <row r="35" spans="1:8">
      <c r="A35" s="28"/>
      <c r="B35" s="69">
        <f t="shared" si="0"/>
        <v>4500</v>
      </c>
      <c r="C35" s="62" t="s">
        <v>89</v>
      </c>
      <c r="D35" s="17">
        <v>1500</v>
      </c>
      <c r="E35" s="68">
        <v>3</v>
      </c>
      <c r="H35" s="75"/>
    </row>
    <row r="36" spans="1:8">
      <c r="A36" s="28"/>
      <c r="B36" s="69">
        <f t="shared" si="0"/>
        <v>1200</v>
      </c>
      <c r="C36" s="62" t="s">
        <v>90</v>
      </c>
      <c r="D36" s="17">
        <v>400</v>
      </c>
      <c r="E36" s="68">
        <v>3</v>
      </c>
      <c r="H36" s="75"/>
    </row>
    <row r="37" spans="1:8">
      <c r="A37" s="28"/>
      <c r="B37" s="69">
        <f t="shared" si="0"/>
        <v>220</v>
      </c>
      <c r="C37" s="62" t="s">
        <v>91</v>
      </c>
      <c r="D37" s="17">
        <v>110</v>
      </c>
      <c r="E37" s="68">
        <v>2</v>
      </c>
      <c r="H37" s="75"/>
    </row>
    <row r="38" spans="1:8">
      <c r="A38" s="28"/>
      <c r="B38" s="69">
        <f t="shared" si="0"/>
        <v>300</v>
      </c>
      <c r="C38" s="62" t="s">
        <v>92</v>
      </c>
      <c r="D38" s="17">
        <v>150</v>
      </c>
      <c r="E38" s="68">
        <v>2</v>
      </c>
      <c r="H38" s="75"/>
    </row>
    <row r="39" spans="1:8">
      <c r="A39" s="28"/>
      <c r="B39" s="69">
        <f t="shared" si="0"/>
        <v>350</v>
      </c>
      <c r="C39" s="62" t="s">
        <v>93</v>
      </c>
      <c r="D39" s="17">
        <v>175</v>
      </c>
      <c r="E39" s="68">
        <v>2</v>
      </c>
      <c r="H39" s="75"/>
    </row>
    <row r="40" spans="1:8">
      <c r="A40" s="28"/>
      <c r="B40" s="69">
        <f t="shared" si="0"/>
        <v>1400</v>
      </c>
      <c r="C40" s="62" t="s">
        <v>94</v>
      </c>
      <c r="D40" s="17">
        <v>700</v>
      </c>
      <c r="E40" s="68">
        <v>2</v>
      </c>
      <c r="H40" s="75"/>
    </row>
    <row r="41" spans="1:8">
      <c r="A41" s="28"/>
      <c r="B41" s="69">
        <f t="shared" si="0"/>
        <v>330</v>
      </c>
      <c r="C41" s="62" t="s">
        <v>95</v>
      </c>
      <c r="D41" s="17">
        <v>220</v>
      </c>
      <c r="E41" s="68">
        <v>1.5</v>
      </c>
      <c r="H41" s="75"/>
    </row>
    <row r="42" spans="1:8">
      <c r="A42" s="28"/>
      <c r="B42" s="29">
        <v>0.1</v>
      </c>
      <c r="C42" s="62" t="s">
        <v>40</v>
      </c>
      <c r="D42" s="62"/>
      <c r="E42" s="30"/>
    </row>
    <row r="43" spans="1:8">
      <c r="A43" s="28"/>
      <c r="B43" s="29">
        <v>0.05</v>
      </c>
      <c r="C43" s="62" t="s">
        <v>42</v>
      </c>
      <c r="D43" s="62"/>
      <c r="E43" s="30"/>
    </row>
    <row r="44" spans="1:8">
      <c r="A44" s="28"/>
      <c r="B44" s="17">
        <v>6916.12</v>
      </c>
      <c r="C44" s="62" t="s">
        <v>43</v>
      </c>
      <c r="D44" s="62"/>
      <c r="E44" s="30"/>
      <c r="G44" t="s">
        <v>44</v>
      </c>
    </row>
    <row r="45" spans="1:8">
      <c r="A45" s="33"/>
      <c r="B45" s="34">
        <f>+B19+(B47*B42)+(B43*B47)+B44+B20+B21+B22+B23+B24+B25+B26+B27+B28+B29+B30+B31+B32+B33+B34+B35+B36+B37+B38+B39+B40+B41</f>
        <v>71439.37</v>
      </c>
      <c r="C45" s="63" t="s">
        <v>36</v>
      </c>
      <c r="D45" s="64"/>
      <c r="E45" s="65"/>
      <c r="G45" t="s">
        <v>45</v>
      </c>
    </row>
    <row r="46" spans="1:8">
      <c r="G46" t="s">
        <v>46</v>
      </c>
    </row>
    <row r="47" spans="1:8">
      <c r="A47" s="35" t="s">
        <v>47</v>
      </c>
      <c r="B47" s="36">
        <v>90000</v>
      </c>
      <c r="C47" s="76" t="s">
        <v>48</v>
      </c>
      <c r="D47" s="77"/>
      <c r="E47" s="78"/>
      <c r="G47" t="s">
        <v>49</v>
      </c>
    </row>
    <row r="48" spans="1:8">
      <c r="G48" t="s">
        <v>50</v>
      </c>
    </row>
    <row r="49" spans="1:3">
      <c r="A49" s="37" t="s">
        <v>51</v>
      </c>
      <c r="B49" s="38">
        <f>+B16</f>
        <v>15740</v>
      </c>
      <c r="C49" s="39" t="s">
        <v>11</v>
      </c>
    </row>
    <row r="50" spans="1:3">
      <c r="A50" s="40" t="s">
        <v>52</v>
      </c>
      <c r="B50" s="41">
        <f>+B47-B45</f>
        <v>18560.630000000005</v>
      </c>
      <c r="C50" s="42" t="s">
        <v>53</v>
      </c>
    </row>
    <row r="51" spans="1:3">
      <c r="A51" s="43"/>
      <c r="B51" s="71">
        <f>+B49/B50</f>
        <v>0.84803155927358043</v>
      </c>
      <c r="C51" s="44" t="s">
        <v>54</v>
      </c>
    </row>
    <row r="53" spans="1:3">
      <c r="A53" t="s">
        <v>55</v>
      </c>
    </row>
    <row r="54" spans="1:3">
      <c r="A54" t="s">
        <v>56</v>
      </c>
    </row>
    <row r="55" spans="1:3">
      <c r="A55" t="s">
        <v>57</v>
      </c>
    </row>
    <row r="57" spans="1:3">
      <c r="A57" t="s">
        <v>58</v>
      </c>
    </row>
  </sheetData>
  <mergeCells count="1">
    <mergeCell ref="C47:E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opLeftCell="A5" workbookViewId="0">
      <selection activeCell="C12" sqref="C12"/>
    </sheetView>
  </sheetViews>
  <sheetFormatPr baseColWidth="10" defaultColWidth="11.42578125" defaultRowHeight="15"/>
  <cols>
    <col min="2" max="2" width="18" customWidth="1"/>
    <col min="3" max="3" width="123.140625" customWidth="1"/>
  </cols>
  <sheetData>
    <row r="1" spans="1:3">
      <c r="A1" s="60"/>
      <c r="B1" s="58" t="s">
        <v>59</v>
      </c>
      <c r="C1" s="59" t="s">
        <v>60</v>
      </c>
    </row>
    <row r="2" spans="1:3" ht="75">
      <c r="A2" s="79" t="s">
        <v>61</v>
      </c>
      <c r="B2" s="52" t="s">
        <v>62</v>
      </c>
      <c r="C2" s="53" t="s">
        <v>68</v>
      </c>
    </row>
    <row r="3" spans="1:3" ht="45">
      <c r="A3" s="80"/>
      <c r="B3" s="56" t="s">
        <v>63</v>
      </c>
      <c r="C3" s="57" t="s">
        <v>69</v>
      </c>
    </row>
    <row r="4" spans="1:3" ht="90">
      <c r="A4" s="81"/>
      <c r="B4" s="54" t="s">
        <v>64</v>
      </c>
      <c r="C4" s="55" t="s">
        <v>70</v>
      </c>
    </row>
    <row r="5" spans="1:3" ht="45">
      <c r="A5" s="79" t="s">
        <v>31</v>
      </c>
      <c r="B5" s="52" t="s">
        <v>65</v>
      </c>
      <c r="C5" s="53" t="s">
        <v>71</v>
      </c>
    </row>
    <row r="6" spans="1:3" ht="60">
      <c r="A6" s="80"/>
      <c r="B6" s="56" t="s">
        <v>66</v>
      </c>
      <c r="C6" s="57" t="s">
        <v>72</v>
      </c>
    </row>
    <row r="7" spans="1:3" ht="75">
      <c r="A7" s="81"/>
      <c r="B7" s="54" t="s">
        <v>67</v>
      </c>
      <c r="C7" s="55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revision/>
  <dcterms:created xsi:type="dcterms:W3CDTF">2021-01-12T19:33:14Z</dcterms:created>
  <dcterms:modified xsi:type="dcterms:W3CDTF">2021-06-24T18:20:44Z</dcterms:modified>
</cp:coreProperties>
</file>