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Valentin\Downloads\"/>
    </mc:Choice>
  </mc:AlternateContent>
  <xr:revisionPtr revIDLastSave="0" documentId="13_ncr:1_{F6196368-F406-40A4-BDAD-2FA6C97328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B22" i="1" s="1"/>
  <c r="D20" i="1"/>
  <c r="B20" i="1" s="1"/>
  <c r="D19" i="1"/>
  <c r="B19" i="1" s="1"/>
  <c r="H19" i="1"/>
  <c r="B21" i="1"/>
  <c r="B8" i="1"/>
  <c r="B26" i="1" l="1"/>
  <c r="B31" i="1" s="1"/>
  <c r="K4" i="1"/>
  <c r="K5" i="1" s="1"/>
  <c r="K6" i="1"/>
  <c r="H18" i="1" l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<sst xmlns="http://schemas.openxmlformats.org/spreadsheetml/2006/main" count="78" uniqueCount="73">
  <si>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</si>
  <si>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</si>
  <si>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</si>
  <si>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</si>
  <si>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</si>
  <si>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</si>
  <si>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</si>
  <si>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</si>
  <si>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</si>
  <si>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</si>
  <si>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</si>
  <si>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</si>
  <si>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</si>
  <si>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</si>
  <si>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</si>
  <si>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</si>
  <si>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</si>
  <si>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</si>
  <si>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</si>
  <si>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</si>
  <si>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</si>
  <si>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</si>
  <si>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</si>
  <si>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</si>
  <si>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</si>
  <si>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</si>
  <si>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</si>
  <si>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</si>
  <si>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</si>
  <si>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</si>
  <si>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</si>
  <si>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</si>
  <si>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</si>
  <si>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</si>
  <si>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</si>
  <si>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</si>
  <si>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</si>
  <si>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</si>
  <si>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</si>
  <si>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</si>
  <si>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</si>
  <si>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</si>
  <si>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</si>
  <si>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</si>
  <si>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</si>
  <si>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</si>
  <si>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</si>
  <si>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</si>
  <si>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</si>
  <si>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</si>
  <si>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</si>
  <si>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</si>
  <si>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</si>
  <si>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</si>
  <si>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</si>
  <si>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</si>
  <si>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</si>
  <si>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</si>
  <si>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</si>
  <si>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</si>
  <si>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</si>
  <si>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</si>
  <si>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</si>
  <si>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</si>
  <si>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</si>
  <si>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</si>
  <si>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</si>
  <si>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</si>
  <si>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</si>
  <si>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3: Media sombra. (por metro cuadrado de insumo)</t>
  </si>
  <si>
    <t>Insumo 2: Nylon. (por metro cuadrado de insumo)</t>
  </si>
  <si>
    <t>Insumo 1: Madera. (por metro de insumo)</t>
  </si>
  <si>
    <t>Insumo 4: Varios (Bisagras, clavos, cetol, insecticida)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</si>
</sst>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  <font>
      <sz val="20"/>
      <color theme="1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6" fillId="0" borderId="0" xfId="0" applyFont="1" applyAlignment="1">
      <alignment horizontal="left" vertical="center" indent="5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B1" workbookViewId="0">
      <selection activeCell="G41" sqref="G41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5.6489795918367349</v>
      </c>
      <c r="I3" s="53">
        <v>10</v>
      </c>
      <c r="J3" s="53">
        <v>25</v>
      </c>
      <c r="K3" s="53">
        <v>20</v>
      </c>
      <c r="L3" s="64" t="s">
        <v>9</v>
      </c>
    </row>
    <row r="4" spans="1:13" x14ac:dyDescent="0.25">
      <c r="G4" s="20" t="s">
        <v>10</v>
      </c>
      <c r="H4" s="21">
        <f>+H3/$B$7</f>
        <v>0.35306122448979593</v>
      </c>
      <c r="I4" s="21">
        <f>+I3/$B$7</f>
        <v>0.625</v>
      </c>
      <c r="J4" s="21">
        <f>+J3/$B$7</f>
        <v>1.5625</v>
      </c>
      <c r="K4" s="51">
        <f>+K3/$B$7</f>
        <v>1.25</v>
      </c>
    </row>
    <row r="5" spans="1:13" x14ac:dyDescent="0.25">
      <c r="G5" s="20" t="s">
        <v>11</v>
      </c>
      <c r="H5" s="21">
        <f t="shared" ref="H5:J5" si="0">+H4/$B$6</f>
        <v>1.1768707482993197E-2</v>
      </c>
      <c r="I5" s="21">
        <f t="shared" si="0"/>
        <v>2.0833333333333332E-2</v>
      </c>
      <c r="J5" s="21">
        <f t="shared" si="0"/>
        <v>5.2083333333333336E-2</v>
      </c>
      <c r="K5" s="51">
        <f t="shared" ref="K5" si="1">+K4/$B$6</f>
        <v>4.1666666666666664E-2</v>
      </c>
    </row>
    <row r="6" spans="1:13" x14ac:dyDescent="0.25">
      <c r="A6" s="4" t="s">
        <v>12</v>
      </c>
      <c r="B6" s="5">
        <v>30</v>
      </c>
      <c r="C6" s="6" t="s">
        <v>13</v>
      </c>
      <c r="D6" s="7"/>
      <c r="G6" s="8" t="s">
        <v>14</v>
      </c>
      <c r="H6" s="17">
        <f>+$B$28*H3</f>
        <v>28244.897959183676</v>
      </c>
      <c r="I6" s="17">
        <f>+$B$28*I3</f>
        <v>50000</v>
      </c>
      <c r="J6" s="17">
        <f>+$B$28*J3</f>
        <v>125000</v>
      </c>
      <c r="K6" s="49">
        <f>+$B$28*K3</f>
        <v>100000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13840</v>
      </c>
      <c r="I7" s="16">
        <f t="shared" si="2"/>
        <v>13840</v>
      </c>
      <c r="J7" s="16">
        <f t="shared" si="2"/>
        <v>13840</v>
      </c>
      <c r="K7" s="48">
        <f t="shared" si="2"/>
        <v>13840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14404.897959183674</v>
      </c>
      <c r="I8" s="17">
        <f>+$B$26*I3</f>
        <v>25500</v>
      </c>
      <c r="J8" s="17">
        <f>+$B$26*J3</f>
        <v>63750</v>
      </c>
      <c r="K8" s="49">
        <f>+$B$26*K3</f>
        <v>51000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28244.897959183676</v>
      </c>
      <c r="I9" s="16">
        <f t="shared" si="3"/>
        <v>39340</v>
      </c>
      <c r="J9" s="16">
        <f t="shared" si="3"/>
        <v>77590</v>
      </c>
      <c r="K9" s="48">
        <f t="shared" ref="K9" si="4">+K8+K7</f>
        <v>64840</v>
      </c>
    </row>
    <row r="10" spans="1:13" x14ac:dyDescent="0.25">
      <c r="A10" s="9"/>
      <c r="B10" s="14">
        <f>(+B6-5)*D10*B7</f>
        <v>10000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10660</v>
      </c>
      <c r="J10" s="16">
        <f>+J6-J9</f>
        <v>47410</v>
      </c>
      <c r="K10" s="48">
        <f>+K6-K9</f>
        <v>35160</v>
      </c>
    </row>
    <row r="11" spans="1:13" x14ac:dyDescent="0.25">
      <c r="A11" s="9"/>
      <c r="B11" s="14">
        <f>+SUM(B8:B10)</f>
        <v>13040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533</v>
      </c>
      <c r="J11" s="19">
        <f t="shared" si="5"/>
        <v>2370.5</v>
      </c>
      <c r="K11" s="50">
        <f t="shared" ref="K11" si="6">+IF(K10&gt;0,K10*0.05,0)</f>
        <v>1758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10127</v>
      </c>
      <c r="J12" s="16">
        <f t="shared" si="7"/>
        <v>45039.5</v>
      </c>
      <c r="K12" s="48">
        <f t="shared" ref="K12" si="8">+K10-K11</f>
        <v>33402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353.06122448979596</v>
      </c>
      <c r="I13" s="16">
        <f>+I12/($H$18+$H$19)+$H$23</f>
        <v>479.648724489796</v>
      </c>
      <c r="J13" s="16">
        <f>+J12/($H$18+$H$19)+$H$23</f>
        <v>916.054974489796</v>
      </c>
      <c r="K13" s="48">
        <f>+K12/($H$18+$H$19)+$H$23</f>
        <v>770.586224489796</v>
      </c>
    </row>
    <row r="14" spans="1:13" x14ac:dyDescent="0.25">
      <c r="A14" s="9"/>
      <c r="B14" s="18">
        <v>800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0.35854263005780362</v>
      </c>
      <c r="J14" s="28">
        <f>(J13/$H$23)-1</f>
        <v>1.5946065751445087</v>
      </c>
      <c r="K14" s="52">
        <f t="shared" ref="K14" si="9">(K13/$H$23)-1</f>
        <v>1.1825852601156068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13840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5.6489795918367349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30</v>
      </c>
    </row>
    <row r="19" spans="1:8" x14ac:dyDescent="0.25">
      <c r="A19" s="26" t="s">
        <v>37</v>
      </c>
      <c r="B19" s="74">
        <f>IF(D19&gt;0.001,D19*E19,0)</f>
        <v>420</v>
      </c>
      <c r="C19" s="65" t="s">
        <v>71</v>
      </c>
      <c r="D19" s="27">
        <f>420/11</f>
        <v>38.18181818181818</v>
      </c>
      <c r="E19" s="71">
        <v>11</v>
      </c>
      <c r="G19" s="33" t="s">
        <v>38</v>
      </c>
      <c r="H19" s="19">
        <f>+H18+20</f>
        <v>50</v>
      </c>
    </row>
    <row r="20" spans="1:8" x14ac:dyDescent="0.25">
      <c r="A20" s="30"/>
      <c r="B20" s="73">
        <f>IF(D20&gt;0.001,D20*E20,0)</f>
        <v>300</v>
      </c>
      <c r="C20" s="66" t="s">
        <v>70</v>
      </c>
      <c r="D20" s="70">
        <f>300/102.02</f>
        <v>2.9405998823760049</v>
      </c>
      <c r="E20" s="72">
        <v>102.02</v>
      </c>
      <c r="G20" s="33" t="s">
        <v>39</v>
      </c>
      <c r="H20" s="16">
        <f>+H8</f>
        <v>14404.897959183674</v>
      </c>
    </row>
    <row r="21" spans="1:8" x14ac:dyDescent="0.25">
      <c r="A21" s="30"/>
      <c r="B21" s="73">
        <f>IF(D21&gt;0.001,D21*E21,0)</f>
        <v>249.99999999999997</v>
      </c>
      <c r="C21" s="66" t="s">
        <v>69</v>
      </c>
      <c r="D21" s="70">
        <v>0.70028011204481788</v>
      </c>
      <c r="E21" s="72">
        <v>357</v>
      </c>
      <c r="G21" s="33" t="s">
        <v>12</v>
      </c>
      <c r="H21" s="16">
        <f>+$B$16</f>
        <v>13840</v>
      </c>
    </row>
    <row r="22" spans="1:8" x14ac:dyDescent="0.25">
      <c r="A22" s="30"/>
      <c r="B22" s="73">
        <f>IF(D22&gt;0.001,D22*E22,0)</f>
        <v>1080</v>
      </c>
      <c r="C22" s="66" t="s">
        <v>72</v>
      </c>
      <c r="D22" s="18">
        <f>220+60+700+100</f>
        <v>1080</v>
      </c>
      <c r="E22" s="72">
        <v>1</v>
      </c>
      <c r="G22" s="33" t="s">
        <v>40</v>
      </c>
      <c r="H22" s="16">
        <f>+H21+H20</f>
        <v>28244.897959183676</v>
      </c>
    </row>
    <row r="23" spans="1:8" x14ac:dyDescent="0.25">
      <c r="A23" s="30"/>
      <c r="B23" s="31">
        <v>0.1</v>
      </c>
      <c r="C23" s="66" t="s">
        <v>41</v>
      </c>
      <c r="D23" s="66"/>
      <c r="E23" s="32"/>
      <c r="G23" s="33" t="s">
        <v>42</v>
      </c>
      <c r="H23" s="17">
        <f>+H22/(H19+H18)</f>
        <v>353.06122448979596</v>
      </c>
    </row>
    <row r="24" spans="1:8" x14ac:dyDescent="0.25">
      <c r="A24" s="30"/>
      <c r="B24" s="31"/>
      <c r="C24" s="66" t="s">
        <v>43</v>
      </c>
      <c r="D24" s="66"/>
      <c r="E24" s="32"/>
    </row>
    <row r="25" spans="1:8" x14ac:dyDescent="0.25">
      <c r="A25" s="30"/>
      <c r="B25" s="18">
        <v>0</v>
      </c>
      <c r="C25" s="66" t="s">
        <v>44</v>
      </c>
      <c r="D25" s="66"/>
      <c r="E25" s="32"/>
      <c r="G25" t="s">
        <v>45</v>
      </c>
    </row>
    <row r="26" spans="1:8" x14ac:dyDescent="0.25">
      <c r="A26" s="35"/>
      <c r="B26" s="36">
        <f>+B19+(B28*B23)+(B24*B28)+B25+B20+B21+B22</f>
        <v>2550</v>
      </c>
      <c r="C26" s="67" t="s">
        <v>37</v>
      </c>
      <c r="D26" s="68"/>
      <c r="E26" s="69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5000</v>
      </c>
      <c r="C28" s="76" t="s">
        <v>49</v>
      </c>
      <c r="D28" s="77"/>
      <c r="E28" s="78"/>
      <c r="G28" t="s">
        <v>50</v>
      </c>
    </row>
    <row r="29" spans="1:8" x14ac:dyDescent="0.25">
      <c r="G29" t="s">
        <v>51</v>
      </c>
    </row>
    <row r="30" spans="1:8" x14ac:dyDescent="0.25">
      <c r="A30" s="39" t="s">
        <v>52</v>
      </c>
      <c r="B30" s="40">
        <f>+B16</f>
        <v>13840</v>
      </c>
      <c r="C30" s="41" t="s">
        <v>12</v>
      </c>
    </row>
    <row r="31" spans="1:8" x14ac:dyDescent="0.25">
      <c r="A31" s="42" t="s">
        <v>53</v>
      </c>
      <c r="B31" s="43">
        <f>+B28-B26</f>
        <v>2450</v>
      </c>
      <c r="C31" s="44" t="s">
        <v>54</v>
      </c>
    </row>
    <row r="32" spans="1:8" x14ac:dyDescent="0.25">
      <c r="A32" s="45"/>
      <c r="B32" s="75">
        <f>+B30/B31</f>
        <v>5.6489795918367349</v>
      </c>
      <c r="C32" s="46" t="s">
        <v>55</v>
      </c>
    </row>
    <row r="33" spans="1:7" ht="25.5" x14ac:dyDescent="0.25">
      <c r="G33" s="82"/>
    </row>
    <row r="34" spans="1:7" ht="25.5" x14ac:dyDescent="0.25">
      <c r="A34" t="s">
        <v>56</v>
      </c>
      <c r="G34" s="82"/>
    </row>
    <row r="35" spans="1:7" ht="25.5" x14ac:dyDescent="0.25">
      <c r="A35" t="s">
        <v>57</v>
      </c>
      <c r="G35" s="82"/>
    </row>
    <row r="36" spans="1:7" ht="25.5" x14ac:dyDescent="0.25">
      <c r="A36" t="s">
        <v>58</v>
      </c>
      <c r="G36" s="82"/>
    </row>
    <row r="37" spans="1:7" ht="25.5" x14ac:dyDescent="0.25">
      <c r="G37" s="82"/>
    </row>
    <row r="38" spans="1:7" ht="25.5" x14ac:dyDescent="0.25">
      <c r="A38" t="s">
        <v>59</v>
      </c>
      <c r="G38" s="82"/>
    </row>
    <row r="39" spans="1:7" ht="25.5" x14ac:dyDescent="0.25">
      <c r="G39" s="82"/>
    </row>
    <row r="40" spans="1:7" ht="25.5" x14ac:dyDescent="0.25">
      <c r="G40" s="82"/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79" t="s">
        <v>62</v>
      </c>
      <c r="B2" s="55" t="s">
        <v>63</v>
      </c>
      <c r="C2" s="56"/>
    </row>
    <row r="3" spans="1:3" ht="45" x14ac:dyDescent="0.25">
      <c r="A3" s="80"/>
      <c r="B3" s="59" t="s">
        <v>64</v>
      </c>
      <c r="C3" s="60"/>
    </row>
    <row r="4" spans="1:3" ht="90" x14ac:dyDescent="0.25">
      <c r="A4" s="81"/>
      <c r="B4" s="57" t="s">
        <v>65</v>
      </c>
      <c r="C4" s="58"/>
    </row>
    <row r="5" spans="1:3" ht="45" x14ac:dyDescent="0.25">
      <c r="A5" s="79" t="s">
        <v>32</v>
      </c>
      <c r="B5" s="55" t="s">
        <v>66</v>
      </c>
      <c r="C5" s="56"/>
    </row>
    <row r="6" spans="1:3" ht="60" x14ac:dyDescent="0.25">
      <c r="A6" s="80"/>
      <c r="B6" s="59" t="s">
        <v>67</v>
      </c>
      <c r="C6" s="60"/>
    </row>
    <row r="7" spans="1:3" ht="75" x14ac:dyDescent="0.25">
      <c r="A7" s="81"/>
      <c r="B7" s="57" t="s">
        <v>68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Valentin</cp:lastModifiedBy>
  <cp:revision/>
  <dcterms:created xsi:type="dcterms:W3CDTF">2021-01-12T19:33:14Z</dcterms:created>
  <dcterms:modified xsi:type="dcterms:W3CDTF">2021-06-22T11:54:03Z</dcterms:modified>
  <cp:category/>
  <cp:contentStatus/>
</cp:coreProperties>
</file>