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760" activeTab="1"/>
  </bookViews>
  <sheets>
    <sheet name="Cálculo" sheetId="1" r:id="rId1"/>
    <sheet name="Justificación" sheetId="2" r:id="rId2"/>
  </sheets>
  <calcPr calcId="144525"/>
</workbook>
</file>

<file path=xl/calcChain.xml><?xml version="1.0" encoding="utf-8"?>
<calcChain xmlns="http://schemas.openxmlformats.org/spreadsheetml/2006/main">
  <c r="B24" i="1" l="1"/>
  <c r="B26" i="1"/>
  <c r="B23" i="1"/>
  <c r="B25" i="1"/>
  <c r="B27" i="1"/>
  <c r="B19" i="1"/>
  <c r="B20" i="1"/>
  <c r="B21" i="1"/>
  <c r="B31" i="1" s="1"/>
  <c r="J8" i="1" s="1"/>
  <c r="D22" i="1"/>
  <c r="B22" i="1" s="1"/>
  <c r="H18" i="1"/>
  <c r="B10" i="1"/>
  <c r="B9" i="1"/>
  <c r="B8" i="1"/>
  <c r="K6" i="1"/>
  <c r="J6" i="1"/>
  <c r="I6" i="1"/>
  <c r="K4" i="1"/>
  <c r="K5" i="1" s="1"/>
  <c r="J4" i="1"/>
  <c r="J5" i="1" s="1"/>
  <c r="I4" i="1"/>
  <c r="I5" i="1" s="1"/>
  <c r="B11" i="1"/>
  <c r="B16" i="1"/>
  <c r="H21" i="1" s="1"/>
  <c r="B35" i="1"/>
  <c r="K7" i="1"/>
  <c r="H7" i="1"/>
  <c r="I7" i="1" l="1"/>
  <c r="J7" i="1"/>
  <c r="J9" i="1" s="1"/>
  <c r="J10" i="1" s="1"/>
  <c r="J11" i="1" s="1"/>
  <c r="J12" i="1" s="1"/>
  <c r="I8" i="1"/>
  <c r="I9" i="1" s="1"/>
  <c r="I10" i="1" s="1"/>
  <c r="B36" i="1"/>
  <c r="B37" i="1" s="1"/>
  <c r="H3" i="1" s="1"/>
  <c r="K8" i="1"/>
  <c r="K9" i="1" s="1"/>
  <c r="K10" i="1" s="1"/>
  <c r="H4" i="1" l="1"/>
  <c r="H5" i="1" s="1"/>
  <c r="H6" i="1"/>
  <c r="H17" i="1"/>
  <c r="K11" i="1"/>
  <c r="K12" i="1" s="1"/>
  <c r="I11" i="1"/>
  <c r="I12" i="1" s="1"/>
  <c r="H8" i="1"/>
  <c r="H20" i="1" l="1"/>
  <c r="H22" i="1" s="1"/>
  <c r="H23" i="1" s="1"/>
  <c r="J13" i="1" s="1"/>
  <c r="J14" i="1" s="1"/>
  <c r="H9" i="1"/>
  <c r="H10" i="1" s="1"/>
  <c r="K13" i="1" l="1"/>
  <c r="K14" i="1" s="1"/>
  <c r="I13" i="1"/>
  <c r="I14" i="1" s="1"/>
  <c r="H11" i="1"/>
  <c r="H12" i="1" s="1"/>
  <c r="H13" i="1" s="1"/>
  <c r="H14" i="1" s="1"/>
</calcChain>
</file>

<file path=xl/sharedStrings.xml><?xml version="1.0" encoding="utf-8"?>
<sst xmlns="http://schemas.openxmlformats.org/spreadsheetml/2006/main" count="85" uniqueCount="80">
  <si>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</si>
  <si>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</si>
  <si>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</si>
  <si>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</si>
  <si>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</si>
  <si>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</si>
  <si>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</si>
  <si>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</si>
  <si>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</si>
  <si>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</si>
  <si>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</si>
  <si>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</si>
  <si>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</si>
  <si>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</si>
  <si>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</si>
  <si>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</si>
  <si>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</si>
  <si>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</si>
  <si>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</si>
  <si>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</si>
  <si>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</si>
  <si>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</si>
  <si>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</si>
  <si>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</si>
  <si>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</si>
  <si>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</si>
  <si>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</si>
  <si>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</si>
  <si>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</si>
  <si>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</si>
  <si>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</si>
  <si>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</si>
  <si>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</si>
  <si>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</si>
  <si>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</t>
  </si>
  <si>
    <t>Q / unidad producida</t>
  </si>
  <si>
    <t>Acciones Internas</t>
  </si>
  <si>
    <t>Costo Variable Unitario</t>
  </si>
  <si>
    <t>Insumo 1: Cajas (costos de este insumo por unidad producida)</t>
  </si>
  <si>
    <t>Acciones Externas</t>
  </si>
  <si>
    <t>Insumo 2: Tierra (costos de este insumo por unidad producida)</t>
  </si>
  <si>
    <t>Costos Variables (al PE)</t>
  </si>
  <si>
    <t>Insumo 3: bolsa  (costos de este insumo por unidad producida)</t>
  </si>
  <si>
    <t>Insumo 4: Cuchara  (costos de este insumo por unidad producida)</t>
  </si>
  <si>
    <t>Total Capital Inicial (PE)</t>
  </si>
  <si>
    <t>Valor de Acción</t>
  </si>
  <si>
    <t>Comisión por venta</t>
  </si>
  <si>
    <t>Costos asociados a la cobranza de venta unitaria (Mercado Pago, Posnet, Tarjetas, etc.)</t>
  </si>
  <si>
    <t xml:space="preserve"> 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</si>
  <si>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</si>
  <si>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</si>
  <si>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</si>
  <si>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</si>
  <si>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</si>
  <si>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</si>
  <si>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</si>
  <si>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</si>
  <si>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Contribución Marginal Unitaria (Precio - CVU)</t>
  </si>
  <si>
    <t>Unidades (CF/CMU)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</si>
  <si>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</si>
  <si>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</si>
  <si>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</si>
  <si>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</si>
  <si>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</si>
  <si>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Creemos que es una meta alcanzable debido a que dispondremos del tiempo necesario para realizar esas ventas, los recursos humanos y una financiación que nos respalda, por lo que es un objetivo que además de tangible es rentable para los inversores.</t>
  </si>
  <si>
    <t>2- ¿Cómo vas a hacer para alcanzar esas ventas?</t>
  </si>
  <si>
    <t>Podremos alcanzar con ese número de ventas ya que cumpliremos con nuestras promesas a clientes y nos haremos con una buena reputación.</t>
  </si>
  <si>
    <t>3- ¿Cómo vas a hacer para producir esa cantidad en el tiempo determinado?</t>
  </si>
  <si>
    <t>Reitero lo dicho anteriormente, recursos humanos y financieros que nos permitirán producir es 280 productos, ya que solamente con producir 10 productos per cápita incluso lo sobrepasaríamos por 10.</t>
  </si>
  <si>
    <t>1- ¿Por qué elegiste ese capital incial?</t>
  </si>
  <si>
    <t>Elegimos ese capital ya que con esa cantidad de fondos son los necesarios para poner la empresa en marcha y que nos financiará los costos que se presentan para iniciar la empresa, osea el costo de mercaderías y primeros salarios de los empleados.</t>
  </si>
  <si>
    <t>2- ¿Por qué elegiste vender esa cantidad de acciones?</t>
  </si>
  <si>
    <t>Ya que si duplicamos los inversionistas a los miembros de este emprendimiento (29 en total) tendríamos el doble de financiación y las acciones siguen siendo rentables porque si nos excedemos las ganancias para todos serían bajas, no es lo mismo cortar una torta para que coman la misma cantidad 8 personas que cortar la misma torta para que coman 20.</t>
  </si>
  <si>
    <t>3- ¿En qué módulo/s del programa van a reinvertir y por qué?</t>
  </si>
  <si>
    <t>Insumo 6: Tela (costos de este insumo por unidad producida)</t>
  </si>
  <si>
    <t>Insumo 7: impresiones STICKERS (costos de este insumo por unidad producida)</t>
  </si>
  <si>
    <t>Insumo 5: impresiones TARJETAS (costos de este insumo por unidad producida)</t>
  </si>
  <si>
    <t>Insumo 9: Semillas (costos de este insumo por unidad producida)</t>
  </si>
  <si>
    <t>Insumo 8: impresiones INSTRUCTIVO (costos de este insumo por unidad producida)</t>
  </si>
  <si>
    <t>Pensamos reinvertir en el módulo 8 (fines de julio). Luego de alcanzar el punto de equilibrio en las ventas de nuestras huertas. Así, al recuperar el capital inicial invertido, sumado a las acciones externas  nos permetirá continuar el proceso productivo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</si>
</sst>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_-&quot;$&quot;* #,##0_-;\-&quot;$&quot;* #,##0_-;_-&quot;$&quot;* &quot;-&quot;??_-;_-@"/>
    <numFmt numFmtId="165" formatCode="_-&quot;$&quot;* #,##0.00_-;\-&quot;$&quot;* #,##0.00_-;_-&quot;$&quot;* &quot;-&quot;??_-;_-@"/>
    <numFmt numFmtId="166" formatCode="_-&quot;$&quot;* #,##0_-;\-&quot;$&quot;* #,##0_-;_-&quot;$&quot;* &quot;-&quot;??_-;_-@_-"/>
    <numFmt numFmtId="167" formatCode="[$$-2C0A]\ #,##0.00"/>
  </numFmts>
  <fonts count="10">
    <font>
      <sz val="11"/>
      <color theme="1"/>
      <name val="Arial"/>
    </font>
    <font>
      <b/>
      <sz val="16"/>
      <color theme="9"/>
      <name val="Helvetica Neue"/>
    </font>
    <font>
      <sz val="11"/>
      <color theme="9"/>
      <name val="Helvetica Neue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theme="9"/>
        <bgColor theme="9"/>
      </patternFill>
    </fill>
    <fill>
      <patternFill patternType="solid">
        <fgColor rgb="FF595959"/>
        <bgColor rgb="FF595959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theme="1" tint="0.3499862666707357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84">
    <xf numFmtId="0" fontId="0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2" borderId="1" xfId="0" applyFont="1" applyFill="1" applyBorder="1"/>
    <xf numFmtId="1" fontId="4" fillId="2" borderId="1" xfId="0" applyNumberFormat="1" applyFont="1" applyFill="1" applyBorder="1"/>
    <xf numFmtId="1" fontId="3" fillId="4" borderId="1" xfId="0" applyNumberFormat="1" applyFont="1" applyFill="1" applyBorder="1"/>
    <xf numFmtId="0" fontId="3" fillId="4" borderId="2" xfId="0" applyFont="1" applyFill="1" applyBorder="1"/>
    <xf numFmtId="2" fontId="3" fillId="2" borderId="1" xfId="0" applyNumberFormat="1" applyFont="1" applyFill="1" applyBorder="1"/>
    <xf numFmtId="2" fontId="4" fillId="0" borderId="1" xfId="0" applyNumberFormat="1" applyFont="1" applyBorder="1"/>
    <xf numFmtId="2" fontId="4" fillId="3" borderId="1" xfId="0" applyNumberFormat="1" applyFont="1" applyFill="1" applyBorder="1"/>
    <xf numFmtId="0" fontId="3" fillId="5" borderId="3" xfId="0" applyFont="1" applyFill="1" applyBorder="1"/>
    <xf numFmtId="0" fontId="3" fillId="6" borderId="4" xfId="0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164" fontId="4" fillId="0" borderId="1" xfId="0" applyNumberFormat="1" applyFont="1" applyBorder="1"/>
    <xf numFmtId="164" fontId="4" fillId="3" borderId="1" xfId="0" applyNumberFormat="1" applyFont="1" applyFill="1" applyBorder="1"/>
    <xf numFmtId="0" fontId="3" fillId="5" borderId="6" xfId="0" applyFont="1" applyFill="1" applyBorder="1"/>
    <xf numFmtId="0" fontId="3" fillId="6" borderId="2" xfId="0" applyFont="1" applyFill="1" applyBorder="1"/>
    <xf numFmtId="0" fontId="3" fillId="5" borderId="2" xfId="0" applyFont="1" applyFill="1" applyBorder="1"/>
    <xf numFmtId="0" fontId="3" fillId="5" borderId="7" xfId="0" applyFont="1" applyFill="1" applyBorder="1"/>
    <xf numFmtId="164" fontId="4" fillId="5" borderId="2" xfId="0" applyNumberFormat="1" applyFont="1" applyFill="1" applyBorder="1"/>
    <xf numFmtId="164" fontId="3" fillId="6" borderId="7" xfId="0" applyNumberFormat="1" applyFont="1" applyFill="1" applyBorder="1"/>
    <xf numFmtId="0" fontId="4" fillId="0" borderId="1" xfId="0" applyFont="1" applyBorder="1"/>
    <xf numFmtId="164" fontId="3" fillId="6" borderId="2" xfId="0" applyNumberFormat="1" applyFont="1" applyFill="1" applyBorder="1"/>
    <xf numFmtId="9" fontId="4" fillId="0" borderId="1" xfId="0" applyNumberFormat="1" applyFont="1" applyBorder="1"/>
    <xf numFmtId="9" fontId="4" fillId="3" borderId="1" xfId="0" applyNumberFormat="1" applyFont="1" applyFill="1" applyBorder="1"/>
    <xf numFmtId="9" fontId="3" fillId="0" borderId="0" xfId="0" applyNumberFormat="1" applyFont="1"/>
    <xf numFmtId="0" fontId="3" fillId="5" borderId="8" xfId="0" applyFont="1" applyFill="1" applyBorder="1"/>
    <xf numFmtId="164" fontId="4" fillId="5" borderId="9" xfId="0" applyNumberFormat="1" applyFont="1" applyFill="1" applyBorder="1"/>
    <xf numFmtId="0" fontId="3" fillId="5" borderId="9" xfId="0" applyFont="1" applyFill="1" applyBorder="1"/>
    <xf numFmtId="0" fontId="3" fillId="5" borderId="10" xfId="0" applyFont="1" applyFill="1" applyBorder="1"/>
    <xf numFmtId="0" fontId="5" fillId="0" borderId="0" xfId="0" applyFont="1"/>
    <xf numFmtId="0" fontId="3" fillId="7" borderId="1" xfId="0" applyFont="1" applyFill="1" applyBorder="1"/>
    <xf numFmtId="1" fontId="4" fillId="0" borderId="1" xfId="0" applyNumberFormat="1" applyFont="1" applyBorder="1"/>
    <xf numFmtId="0" fontId="3" fillId="8" borderId="3" xfId="0" applyFont="1" applyFill="1" applyBorder="1"/>
    <xf numFmtId="165" fontId="4" fillId="8" borderId="4" xfId="0" applyNumberFormat="1" applyFont="1" applyFill="1" applyBorder="1"/>
    <xf numFmtId="0" fontId="3" fillId="8" borderId="4" xfId="0" applyFont="1" applyFill="1" applyBorder="1"/>
    <xf numFmtId="164" fontId="3" fillId="6" borderId="4" xfId="0" applyNumberFormat="1" applyFont="1" applyFill="1" applyBorder="1"/>
    <xf numFmtId="0" fontId="3" fillId="6" borderId="5" xfId="0" applyFont="1" applyFill="1" applyBorder="1"/>
    <xf numFmtId="0" fontId="3" fillId="8" borderId="6" xfId="0" applyFont="1" applyFill="1" applyBorder="1"/>
    <xf numFmtId="165" fontId="4" fillId="8" borderId="2" xfId="0" applyNumberFormat="1" applyFont="1" applyFill="1" applyBorder="1"/>
    <xf numFmtId="0" fontId="3" fillId="8" borderId="2" xfId="0" applyFont="1" applyFill="1" applyBorder="1"/>
    <xf numFmtId="0" fontId="3" fillId="6" borderId="7" xfId="0" applyFont="1" applyFill="1" applyBorder="1"/>
    <xf numFmtId="9" fontId="3" fillId="6" borderId="2" xfId="0" applyNumberFormat="1" applyFont="1" applyFill="1" applyBorder="1"/>
    <xf numFmtId="0" fontId="3" fillId="8" borderId="7" xfId="0" applyFont="1" applyFill="1" applyBorder="1"/>
    <xf numFmtId="0" fontId="3" fillId="8" borderId="8" xfId="0" applyFont="1" applyFill="1" applyBorder="1"/>
    <xf numFmtId="164" fontId="4" fillId="8" borderId="9" xfId="0" applyNumberFormat="1" applyFont="1" applyFill="1" applyBorder="1"/>
    <xf numFmtId="0" fontId="3" fillId="8" borderId="9" xfId="0" applyFont="1" applyFill="1" applyBorder="1" applyAlignment="1">
      <alignment horizontal="left"/>
    </xf>
    <xf numFmtId="0" fontId="3" fillId="8" borderId="9" xfId="0" applyFont="1" applyFill="1" applyBorder="1"/>
    <xf numFmtId="0" fontId="3" fillId="8" borderId="10" xfId="0" applyFont="1" applyFill="1" applyBorder="1"/>
    <xf numFmtId="0" fontId="3" fillId="9" borderId="11" xfId="0" applyFont="1" applyFill="1" applyBorder="1"/>
    <xf numFmtId="164" fontId="3" fillId="6" borderId="12" xfId="0" applyNumberFormat="1" applyFont="1" applyFill="1" applyBorder="1"/>
    <xf numFmtId="0" fontId="3" fillId="9" borderId="13" xfId="0" applyFont="1" applyFill="1" applyBorder="1"/>
    <xf numFmtId="0" fontId="3" fillId="10" borderId="3" xfId="0" applyFont="1" applyFill="1" applyBorder="1"/>
    <xf numFmtId="164" fontId="4" fillId="10" borderId="12" xfId="0" applyNumberFormat="1" applyFont="1" applyFill="1" applyBorder="1"/>
    <xf numFmtId="0" fontId="3" fillId="10" borderId="13" xfId="0" applyFont="1" applyFill="1" applyBorder="1" applyAlignment="1">
      <alignment horizontal="left"/>
    </xf>
    <xf numFmtId="0" fontId="3" fillId="10" borderId="6" xfId="0" applyFont="1" applyFill="1" applyBorder="1"/>
    <xf numFmtId="164" fontId="4" fillId="10" borderId="2" xfId="0" applyNumberFormat="1" applyFont="1" applyFill="1" applyBorder="1"/>
    <xf numFmtId="0" fontId="3" fillId="10" borderId="7" xfId="0" applyFont="1" applyFill="1" applyBorder="1" applyAlignment="1">
      <alignment horizontal="left"/>
    </xf>
    <xf numFmtId="0" fontId="3" fillId="10" borderId="8" xfId="0" applyFont="1" applyFill="1" applyBorder="1"/>
    <xf numFmtId="1" fontId="4" fillId="10" borderId="9" xfId="0" applyNumberFormat="1" applyFont="1" applyFill="1" applyBorder="1"/>
    <xf numFmtId="0" fontId="3" fillId="10" borderId="10" xfId="0" applyFont="1" applyFill="1" applyBorder="1"/>
    <xf numFmtId="0" fontId="3" fillId="2" borderId="11" xfId="0" applyFont="1" applyFill="1" applyBorder="1"/>
    <xf numFmtId="0" fontId="3" fillId="0" borderId="14" xfId="0" applyFont="1" applyBorder="1"/>
    <xf numFmtId="0" fontId="3" fillId="0" borderId="15" xfId="0" applyFont="1" applyBorder="1"/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horizontal="center" vertical="center" wrapText="1"/>
    </xf>
    <xf numFmtId="0" fontId="3" fillId="8" borderId="19" xfId="0" applyFont="1" applyFill="1" applyBorder="1"/>
    <xf numFmtId="0" fontId="3" fillId="6" borderId="20" xfId="0" applyFont="1" applyFill="1" applyBorder="1"/>
    <xf numFmtId="0" fontId="9" fillId="8" borderId="2" xfId="0" applyFont="1" applyFill="1" applyBorder="1"/>
    <xf numFmtId="0" fontId="0" fillId="11" borderId="24" xfId="0" applyFill="1" applyBorder="1"/>
    <xf numFmtId="166" fontId="8" fillId="0" borderId="24" xfId="1" applyNumberFormat="1" applyFont="1" applyBorder="1" applyProtection="1"/>
    <xf numFmtId="167" fontId="4" fillId="0" borderId="1" xfId="0" applyNumberFormat="1" applyFont="1" applyBorder="1"/>
    <xf numFmtId="167" fontId="4" fillId="3" borderId="1" xfId="0" applyNumberFormat="1" applyFont="1" applyFill="1" applyBorder="1"/>
    <xf numFmtId="0" fontId="3" fillId="0" borderId="16" xfId="0" applyFont="1" applyBorder="1" applyAlignment="1">
      <alignment horizontal="center" vertical="center" textRotation="90"/>
    </xf>
    <xf numFmtId="0" fontId="6" fillId="0" borderId="19" xfId="0" applyFont="1" applyBorder="1"/>
    <xf numFmtId="0" fontId="6" fillId="0" borderId="21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19050</xdr:rowOff>
    </xdr:from>
    <xdr:ext cx="2152650" cy="533400"/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2"/>
  <sheetViews>
    <sheetView topLeftCell="D1" zoomScaleNormal="100" workbookViewId="0"/>
  </sheetViews>
  <sheetFormatPr baseColWidth="10" defaultColWidth="12.625" defaultRowHeight="15" customHeight="1"/>
  <cols>
    <col min="1" max="1" width="17.625" customWidth="1"/>
    <col min="2" max="2" width="9.5" customWidth="1"/>
    <col min="3" max="3" width="83.75" customWidth="1"/>
    <col min="4" max="4" width="7.875" customWidth="1"/>
    <col min="5" max="5" width="15.875" customWidth="1"/>
    <col min="6" max="6" width="10" customWidth="1"/>
    <col min="7" max="7" width="21.875" customWidth="1"/>
    <col min="8" max="8" width="10.25" customWidth="1"/>
    <col min="9" max="9" width="15" customWidth="1"/>
    <col min="10" max="10" width="15.125" customWidth="1"/>
    <col min="11" max="11" width="16.375" customWidth="1"/>
    <col min="12" max="12" width="26.125" customWidth="1"/>
    <col min="13" max="13" width="19.75" customWidth="1"/>
    <col min="14" max="26" width="10" customWidth="1"/>
  </cols>
  <sheetData>
    <row r="1" spans="1:13" ht="20.25">
      <c r="C1" s="1" t="s">
        <v>0</v>
      </c>
    </row>
    <row r="2" spans="1:13">
      <c r="C2" s="2" t="s">
        <v>1</v>
      </c>
      <c r="G2" s="3" t="s">
        <v>2</v>
      </c>
      <c r="H2" s="4" t="s">
        <v>3</v>
      </c>
      <c r="I2" s="4" t="s">
        <v>4</v>
      </c>
      <c r="J2" s="4" t="s">
        <v>5</v>
      </c>
      <c r="K2" s="5" t="s">
        <v>6</v>
      </c>
    </row>
    <row r="3" spans="1:13">
      <c r="C3" s="2" t="s">
        <v>7</v>
      </c>
      <c r="G3" s="6" t="s">
        <v>8</v>
      </c>
      <c r="H3" s="7">
        <f>+B37</f>
        <v>49.975589716721636</v>
      </c>
      <c r="I3" s="8">
        <v>100</v>
      </c>
      <c r="J3" s="8">
        <v>1000</v>
      </c>
      <c r="K3" s="8">
        <v>500</v>
      </c>
      <c r="L3" s="9" t="s">
        <v>9</v>
      </c>
    </row>
    <row r="4" spans="1:13">
      <c r="G4" s="10" t="s">
        <v>10</v>
      </c>
      <c r="H4" s="11">
        <f t="shared" ref="H4:K4" si="0">+H3/$B$7</f>
        <v>3.1234743572951023</v>
      </c>
      <c r="I4" s="11">
        <f t="shared" si="0"/>
        <v>6.25</v>
      </c>
      <c r="J4" s="11">
        <f t="shared" si="0"/>
        <v>62.5</v>
      </c>
      <c r="K4" s="12">
        <f t="shared" si="0"/>
        <v>31.25</v>
      </c>
    </row>
    <row r="5" spans="1:13">
      <c r="G5" s="10" t="s">
        <v>11</v>
      </c>
      <c r="H5" s="11">
        <f t="shared" ref="H5:K5" si="1">+H4/$B$6</f>
        <v>0.10770601232052077</v>
      </c>
      <c r="I5" s="11">
        <f t="shared" si="1"/>
        <v>0.21551724137931033</v>
      </c>
      <c r="J5" s="11">
        <f t="shared" si="1"/>
        <v>2.1551724137931036</v>
      </c>
      <c r="K5" s="12">
        <f t="shared" si="1"/>
        <v>1.0775862068965518</v>
      </c>
    </row>
    <row r="6" spans="1:13">
      <c r="A6" s="13" t="s">
        <v>12</v>
      </c>
      <c r="B6" s="14">
        <v>29</v>
      </c>
      <c r="C6" s="15" t="s">
        <v>13</v>
      </c>
      <c r="D6" s="16"/>
      <c r="G6" s="6" t="s">
        <v>14</v>
      </c>
      <c r="H6" s="17">
        <f>+$B$33*H3</f>
        <v>19990.235886688653</v>
      </c>
      <c r="I6" s="17">
        <f>+$B$33*I3</f>
        <v>40000</v>
      </c>
      <c r="J6" s="17">
        <f>+$B$33*J3</f>
        <v>400000</v>
      </c>
      <c r="K6" s="18">
        <f>+$B$33*K3</f>
        <v>200000</v>
      </c>
    </row>
    <row r="7" spans="1:13">
      <c r="A7" s="19"/>
      <c r="B7" s="20">
        <v>16</v>
      </c>
      <c r="C7" s="21" t="s">
        <v>15</v>
      </c>
      <c r="D7" s="22"/>
      <c r="G7" s="6" t="s">
        <v>12</v>
      </c>
      <c r="H7" s="17">
        <f t="shared" ref="H7:K7" si="2">+$B$16</f>
        <v>13990</v>
      </c>
      <c r="I7" s="17">
        <f t="shared" si="2"/>
        <v>13990</v>
      </c>
      <c r="J7" s="17">
        <f t="shared" si="2"/>
        <v>13990</v>
      </c>
      <c r="K7" s="18">
        <f t="shared" si="2"/>
        <v>13990</v>
      </c>
    </row>
    <row r="8" spans="1:13">
      <c r="A8" s="19"/>
      <c r="B8" s="23">
        <f>1*D8*B7</f>
        <v>800</v>
      </c>
      <c r="C8" s="21" t="s">
        <v>16</v>
      </c>
      <c r="D8" s="24">
        <v>50</v>
      </c>
      <c r="G8" s="6" t="s">
        <v>17</v>
      </c>
      <c r="H8" s="17">
        <f>+$B$31*H3</f>
        <v>6000.2358866886552</v>
      </c>
      <c r="I8" s="17">
        <f>+$B$31*I3</f>
        <v>12006.333333333334</v>
      </c>
      <c r="J8" s="17">
        <f>+$B$31*J3</f>
        <v>120063.33333333333</v>
      </c>
      <c r="K8" s="18">
        <f>+$B$31*K3</f>
        <v>60031.666666666664</v>
      </c>
    </row>
    <row r="9" spans="1:13">
      <c r="A9" s="19"/>
      <c r="B9" s="23">
        <f>4*D9*B7</f>
        <v>2240</v>
      </c>
      <c r="C9" s="21" t="s">
        <v>18</v>
      </c>
      <c r="D9" s="24">
        <v>35</v>
      </c>
      <c r="G9" s="6" t="s">
        <v>19</v>
      </c>
      <c r="H9" s="17">
        <f t="shared" ref="H9:K9" si="3">+H8+H7</f>
        <v>19990.235886688657</v>
      </c>
      <c r="I9" s="17">
        <f t="shared" si="3"/>
        <v>25996.333333333336</v>
      </c>
      <c r="J9" s="17">
        <f t="shared" si="3"/>
        <v>134053.33333333331</v>
      </c>
      <c r="K9" s="18">
        <f t="shared" si="3"/>
        <v>74021.666666666657</v>
      </c>
    </row>
    <row r="10" spans="1:13">
      <c r="A10" s="19"/>
      <c r="B10" s="23">
        <f>(+B6-5)*D10*B7</f>
        <v>9600</v>
      </c>
      <c r="C10" s="21" t="s">
        <v>20</v>
      </c>
      <c r="D10" s="24">
        <v>25</v>
      </c>
      <c r="G10" s="6" t="s">
        <v>21</v>
      </c>
      <c r="H10" s="17">
        <f t="shared" ref="H10:K10" si="4">+H6-H9</f>
        <v>0</v>
      </c>
      <c r="I10" s="17">
        <f t="shared" si="4"/>
        <v>14003.666666666664</v>
      </c>
      <c r="J10" s="17">
        <f t="shared" si="4"/>
        <v>265946.66666666669</v>
      </c>
      <c r="K10" s="18">
        <f t="shared" si="4"/>
        <v>125978.33333333334</v>
      </c>
    </row>
    <row r="11" spans="1:13">
      <c r="A11" s="19"/>
      <c r="B11" s="23">
        <f>+SUM(B8:B10)</f>
        <v>12640</v>
      </c>
      <c r="C11" s="21" t="s">
        <v>22</v>
      </c>
      <c r="D11" s="22"/>
      <c r="G11" s="6" t="s">
        <v>23</v>
      </c>
      <c r="H11" s="25">
        <f t="shared" ref="H11:K11" si="5">+IF(H10&gt;0,H10*0.05,0)</f>
        <v>0</v>
      </c>
      <c r="I11" s="79">
        <f t="shared" si="5"/>
        <v>700.18333333333328</v>
      </c>
      <c r="J11" s="79">
        <f t="shared" si="5"/>
        <v>13297.333333333336</v>
      </c>
      <c r="K11" s="80">
        <f t="shared" si="5"/>
        <v>6298.9166666666679</v>
      </c>
    </row>
    <row r="12" spans="1:13">
      <c r="A12" s="19"/>
      <c r="B12" s="26"/>
      <c r="C12" s="21" t="s">
        <v>24</v>
      </c>
      <c r="D12" s="22"/>
      <c r="G12" s="6" t="s">
        <v>25</v>
      </c>
      <c r="H12" s="17">
        <f t="shared" ref="H12:K12" si="6">+H10-H11</f>
        <v>0</v>
      </c>
      <c r="I12" s="17">
        <f t="shared" si="6"/>
        <v>13303.483333333332</v>
      </c>
      <c r="J12" s="17">
        <f t="shared" si="6"/>
        <v>252649.33333333334</v>
      </c>
      <c r="K12" s="18">
        <f t="shared" si="6"/>
        <v>119679.41666666667</v>
      </c>
    </row>
    <row r="13" spans="1:13">
      <c r="A13" s="19"/>
      <c r="B13" s="26"/>
      <c r="C13" s="21" t="s">
        <v>26</v>
      </c>
      <c r="D13" s="22"/>
      <c r="G13" s="6" t="s">
        <v>27</v>
      </c>
      <c r="H13" s="17">
        <f>+H12/($H$18+$H$19)+$H$23</f>
        <v>344.6592394256665</v>
      </c>
      <c r="I13" s="17">
        <f>+I12/($H$18+$H$19)+$H$23</f>
        <v>574.02964172451698</v>
      </c>
      <c r="J13" s="17">
        <f>+J12/($H$18+$H$19)+$H$23</f>
        <v>4700.6822279314138</v>
      </c>
      <c r="K13" s="18">
        <f>+K12/($H$18+$H$19)+$H$23</f>
        <v>2408.097457816471</v>
      </c>
    </row>
    <row r="14" spans="1:13">
      <c r="A14" s="19"/>
      <c r="B14" s="26">
        <v>350</v>
      </c>
      <c r="C14" s="21" t="s">
        <v>28</v>
      </c>
      <c r="D14" s="22"/>
      <c r="G14" s="6" t="s">
        <v>29</v>
      </c>
      <c r="H14" s="27">
        <f>(H13/$H$23)-1</f>
        <v>0</v>
      </c>
      <c r="I14" s="27">
        <f>(I13/$H$23)-1</f>
        <v>0.66549906708164541</v>
      </c>
      <c r="J14" s="27">
        <f>(J13/$H$23)-1</f>
        <v>12.638636920816456</v>
      </c>
      <c r="K14" s="28">
        <f>(K13/$H$23)-1</f>
        <v>5.986893668741561</v>
      </c>
      <c r="L14" s="29"/>
    </row>
    <row r="15" spans="1:13">
      <c r="A15" s="19"/>
      <c r="B15" s="26">
        <v>1000</v>
      </c>
      <c r="C15" s="21" t="s">
        <v>30</v>
      </c>
      <c r="D15" s="22"/>
    </row>
    <row r="16" spans="1:13">
      <c r="A16" s="30"/>
      <c r="B16" s="31">
        <f>+SUM(B11:B15)</f>
        <v>13990</v>
      </c>
      <c r="C16" s="32" t="s">
        <v>31</v>
      </c>
      <c r="D16" s="33"/>
      <c r="G16" s="34" t="s">
        <v>32</v>
      </c>
      <c r="J16" s="29"/>
      <c r="K16" s="29"/>
      <c r="L16" s="29"/>
      <c r="M16" s="29"/>
    </row>
    <row r="17" spans="1:8">
      <c r="G17" s="35" t="s">
        <v>33</v>
      </c>
      <c r="H17" s="36">
        <f>+H3</f>
        <v>49.975589716721636</v>
      </c>
    </row>
    <row r="18" spans="1:8">
      <c r="D18" s="34" t="s">
        <v>34</v>
      </c>
      <c r="E18" s="34" t="s">
        <v>35</v>
      </c>
      <c r="G18" s="35" t="s">
        <v>36</v>
      </c>
      <c r="H18" s="25">
        <f>+$B$6</f>
        <v>29</v>
      </c>
    </row>
    <row r="19" spans="1:8">
      <c r="A19" s="37" t="s">
        <v>37</v>
      </c>
      <c r="B19" s="38">
        <f t="shared" ref="B19:B27" si="7">IF(D19&gt;1,D19/E19,0)</f>
        <v>22</v>
      </c>
      <c r="C19" s="39" t="s">
        <v>38</v>
      </c>
      <c r="D19" s="40">
        <v>22</v>
      </c>
      <c r="E19" s="41">
        <v>1</v>
      </c>
      <c r="G19" s="35" t="s">
        <v>39</v>
      </c>
      <c r="H19" s="25">
        <v>29</v>
      </c>
    </row>
    <row r="20" spans="1:8">
      <c r="A20" s="42"/>
      <c r="B20" s="43">
        <f t="shared" si="7"/>
        <v>3.3333333333333335</v>
      </c>
      <c r="C20" s="44" t="s">
        <v>40</v>
      </c>
      <c r="D20" s="26">
        <v>10</v>
      </c>
      <c r="E20" s="45">
        <v>3</v>
      </c>
      <c r="G20" s="35" t="s">
        <v>41</v>
      </c>
      <c r="H20" s="17">
        <f>+H8</f>
        <v>6000.2358866886552</v>
      </c>
    </row>
    <row r="21" spans="1:8" ht="15.75" customHeight="1">
      <c r="A21" s="42"/>
      <c r="B21" s="43">
        <f t="shared" si="7"/>
        <v>7</v>
      </c>
      <c r="C21" s="44" t="s">
        <v>42</v>
      </c>
      <c r="D21" s="26">
        <v>7</v>
      </c>
      <c r="E21" s="45">
        <v>1</v>
      </c>
      <c r="G21" s="35" t="s">
        <v>12</v>
      </c>
      <c r="H21" s="17">
        <f>+$B$16</f>
        <v>13990</v>
      </c>
    </row>
    <row r="22" spans="1:8" ht="15.75" customHeight="1">
      <c r="A22" s="42"/>
      <c r="B22" s="43">
        <f>IF(D22&gt;1,D22/E22,0)</f>
        <v>7.9</v>
      </c>
      <c r="C22" s="44" t="s">
        <v>43</v>
      </c>
      <c r="D22" s="26">
        <f>7.9</f>
        <v>7.9</v>
      </c>
      <c r="E22" s="45">
        <v>1</v>
      </c>
      <c r="G22" s="35" t="s">
        <v>44</v>
      </c>
      <c r="H22" s="17">
        <f>+H21+H20</f>
        <v>19990.235886688657</v>
      </c>
    </row>
    <row r="23" spans="1:8" ht="15.75" customHeight="1">
      <c r="A23" s="74"/>
      <c r="B23" s="43">
        <f>IF(D23&gt;1,D23/E23,0)</f>
        <v>4</v>
      </c>
      <c r="C23" s="76" t="s">
        <v>76</v>
      </c>
      <c r="D23" s="26">
        <v>4</v>
      </c>
      <c r="E23" s="75">
        <v>1</v>
      </c>
      <c r="G23" s="77" t="s">
        <v>45</v>
      </c>
      <c r="H23" s="78">
        <f>H22/(H18+H19)</f>
        <v>344.6592394256665</v>
      </c>
    </row>
    <row r="24" spans="1:8" ht="17.25" customHeight="1">
      <c r="A24" s="42"/>
      <c r="B24" s="43">
        <f>IF(D24&gt;1,D24/E24,0)</f>
        <v>2.33</v>
      </c>
      <c r="C24" s="44" t="s">
        <v>74</v>
      </c>
      <c r="D24" s="26">
        <v>2.33</v>
      </c>
      <c r="E24" s="45">
        <v>1</v>
      </c>
    </row>
    <row r="25" spans="1:8" ht="17.25" customHeight="1">
      <c r="A25" s="74"/>
      <c r="B25" s="43">
        <f>IF(D25&gt;1,D25/E25,0)</f>
        <v>4</v>
      </c>
      <c r="C25" s="76" t="s">
        <v>75</v>
      </c>
      <c r="D25" s="26">
        <v>4</v>
      </c>
      <c r="E25" s="75">
        <v>1</v>
      </c>
    </row>
    <row r="26" spans="1:8" ht="17.25" customHeight="1">
      <c r="A26" s="74"/>
      <c r="B26" s="43">
        <f>IF(D26&gt;1,D26/E26,0)</f>
        <v>9</v>
      </c>
      <c r="C26" s="76" t="s">
        <v>78</v>
      </c>
      <c r="D26" s="26">
        <v>9</v>
      </c>
      <c r="E26" s="75">
        <v>1</v>
      </c>
    </row>
    <row r="27" spans="1:8" ht="15.75" customHeight="1">
      <c r="A27" s="42"/>
      <c r="B27" s="43">
        <f t="shared" si="7"/>
        <v>4</v>
      </c>
      <c r="C27" s="76" t="s">
        <v>77</v>
      </c>
      <c r="D27" s="26">
        <v>12</v>
      </c>
      <c r="E27" s="45">
        <v>3</v>
      </c>
    </row>
    <row r="28" spans="1:8" ht="15.75" customHeight="1">
      <c r="A28" s="42"/>
      <c r="B28" s="46">
        <v>0.1</v>
      </c>
      <c r="C28" s="44" t="s">
        <v>46</v>
      </c>
      <c r="D28" s="44"/>
      <c r="E28" s="47"/>
    </row>
    <row r="29" spans="1:8" ht="15.75" customHeight="1">
      <c r="A29" s="42"/>
      <c r="B29" s="46">
        <v>0.03</v>
      </c>
      <c r="C29" s="44" t="s">
        <v>47</v>
      </c>
      <c r="D29" s="44"/>
      <c r="E29" s="47"/>
    </row>
    <row r="30" spans="1:8" ht="15.75" customHeight="1">
      <c r="A30" s="42"/>
      <c r="B30" s="26">
        <v>13.5</v>
      </c>
      <c r="C30" s="44" t="s">
        <v>48</v>
      </c>
      <c r="D30" s="44"/>
      <c r="E30" s="47"/>
      <c r="G30" s="34" t="s">
        <v>49</v>
      </c>
    </row>
    <row r="31" spans="1:8" ht="15.75" customHeight="1">
      <c r="A31" s="48"/>
      <c r="B31" s="49">
        <f>+B19+(B33*B28)+(B29*B33)+B30+B20+B21+B22+B23+B24+B25+B27</f>
        <v>120.06333333333333</v>
      </c>
      <c r="C31" s="50" t="s">
        <v>37</v>
      </c>
      <c r="D31" s="51"/>
      <c r="E31" s="52"/>
      <c r="G31" s="34" t="s">
        <v>50</v>
      </c>
    </row>
    <row r="32" spans="1:8" ht="15.75" customHeight="1">
      <c r="G32" s="34" t="s">
        <v>51</v>
      </c>
    </row>
    <row r="33" spans="1:7" ht="15.75" customHeight="1">
      <c r="A33" s="53" t="s">
        <v>52</v>
      </c>
      <c r="B33" s="54">
        <v>400</v>
      </c>
      <c r="C33" s="55" t="s">
        <v>53</v>
      </c>
      <c r="G33" s="34" t="s">
        <v>54</v>
      </c>
    </row>
    <row r="34" spans="1:7" ht="15.75" customHeight="1">
      <c r="G34" s="34" t="s">
        <v>55</v>
      </c>
    </row>
    <row r="35" spans="1:7" ht="15.75" customHeight="1">
      <c r="A35" s="56" t="s">
        <v>56</v>
      </c>
      <c r="B35" s="57">
        <f>+B16</f>
        <v>13990</v>
      </c>
      <c r="C35" s="58" t="s">
        <v>12</v>
      </c>
    </row>
    <row r="36" spans="1:7" ht="15.75" customHeight="1">
      <c r="A36" s="59"/>
      <c r="B36" s="60">
        <f>+B33-B31</f>
        <v>279.93666666666667</v>
      </c>
      <c r="C36" s="61" t="s">
        <v>57</v>
      </c>
    </row>
    <row r="37" spans="1:7" ht="15.75" customHeight="1">
      <c r="A37" s="62"/>
      <c r="B37" s="63">
        <f>+B35/B36</f>
        <v>49.975589716721636</v>
      </c>
      <c r="C37" s="64" t="s">
        <v>58</v>
      </c>
    </row>
    <row r="38" spans="1:7" ht="15.75" customHeight="1"/>
    <row r="39" spans="1:7" ht="15.75" customHeight="1"/>
    <row r="40" spans="1:7" ht="15.75" customHeight="1">
      <c r="A40" s="34" t="s">
        <v>59</v>
      </c>
    </row>
    <row r="41" spans="1:7" ht="15.75" customHeight="1"/>
    <row r="42" spans="1:7" ht="15.75" customHeight="1"/>
    <row r="43" spans="1:7" ht="15.75" customHeight="1"/>
    <row r="44" spans="1:7" ht="15.75" customHeight="1"/>
    <row r="45" spans="1:7" ht="15.75" customHeight="1"/>
    <row r="46" spans="1:7" ht="15.75" customHeight="1"/>
    <row r="47" spans="1:7" ht="15.75" customHeight="1"/>
    <row r="48" spans="1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pageMargins left="0.7" right="0.7" top="0.75" bottom="0.7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abSelected="1" topLeftCell="A4" workbookViewId="0">
      <selection activeCell="C7" sqref="C7"/>
    </sheetView>
  </sheetViews>
  <sheetFormatPr baseColWidth="10" defaultColWidth="12.625" defaultRowHeight="15" customHeight="1"/>
  <cols>
    <col min="1" max="1" width="10" customWidth="1"/>
    <col min="2" max="2" width="15.75" customWidth="1"/>
    <col min="3" max="3" width="107.75" customWidth="1"/>
    <col min="4" max="26" width="10" customWidth="1"/>
  </cols>
  <sheetData>
    <row r="1" spans="1:3">
      <c r="A1" s="65"/>
      <c r="B1" s="66" t="s">
        <v>60</v>
      </c>
      <c r="C1" s="67" t="s">
        <v>61</v>
      </c>
    </row>
    <row r="2" spans="1:3" ht="75">
      <c r="A2" s="81" t="s">
        <v>62</v>
      </c>
      <c r="B2" s="68" t="s">
        <v>63</v>
      </c>
      <c r="C2" s="69" t="s">
        <v>64</v>
      </c>
    </row>
    <row r="3" spans="1:3" ht="45">
      <c r="A3" s="82"/>
      <c r="B3" s="70" t="s">
        <v>65</v>
      </c>
      <c r="C3" s="71" t="s">
        <v>66</v>
      </c>
    </row>
    <row r="4" spans="1:3" ht="75">
      <c r="A4" s="83"/>
      <c r="B4" s="72" t="s">
        <v>67</v>
      </c>
      <c r="C4" s="73" t="s">
        <v>68</v>
      </c>
    </row>
    <row r="5" spans="1:3" ht="45">
      <c r="A5" s="81" t="s">
        <v>32</v>
      </c>
      <c r="B5" s="68" t="s">
        <v>69</v>
      </c>
      <c r="C5" s="69" t="s">
        <v>70</v>
      </c>
    </row>
    <row r="6" spans="1:3" ht="60">
      <c r="A6" s="82"/>
      <c r="B6" s="70" t="s">
        <v>71</v>
      </c>
      <c r="C6" s="71" t="s">
        <v>72</v>
      </c>
    </row>
    <row r="7" spans="1:3" ht="75">
      <c r="A7" s="83"/>
      <c r="B7" s="72" t="s">
        <v>73</v>
      </c>
      <c r="C7" s="73" t="s">
        <v>79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2:A4"/>
    <mergeCell ref="A5:A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</dc:creator>
  <cp:lastModifiedBy>Propietario</cp:lastModifiedBy>
  <dcterms:created xsi:type="dcterms:W3CDTF">2021-06-18T01:18:14Z</dcterms:created>
  <dcterms:modified xsi:type="dcterms:W3CDTF">2021-06-25T19:21:16Z</dcterms:modified>
</cp:coreProperties>
</file>