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OneDrive\Escritorio\excel\"/>
    </mc:Choice>
  </mc:AlternateContent>
  <bookViews>
    <workbookView xWindow="-120" yWindow="-120" windowWidth="20730" windowHeight="11160"/>
  </bookViews>
  <sheets>
    <sheet name="Cálculo" sheetId="1" r:id="rId1"/>
    <sheet name="Justificación" sheetId="2" r:id="rId2"/>
  </sheets>
  <calcPr calcId="162913"/>
</workbook>
</file>

<file path=xl/calcChain.xml><?xml version="1.0" encoding="utf-8"?>
<calcChain xmlns="http://schemas.openxmlformats.org/spreadsheetml/2006/main">
  <c r="H19" i="1" l="1"/>
  <c r="B25" i="1"/>
  <c r="B24" i="1"/>
  <c r="B23" i="1"/>
  <c r="B22" i="1"/>
  <c r="B21" i="1"/>
  <c r="B20" i="1"/>
  <c r="B19" i="1"/>
  <c r="B10" i="1"/>
  <c r="B8" i="1"/>
  <c r="B9" i="1"/>
  <c r="B11" i="1"/>
  <c r="B16" i="1"/>
  <c r="K6" i="1"/>
  <c r="J6" i="1"/>
  <c r="I6" i="1"/>
  <c r="K4" i="1"/>
  <c r="K5" i="1"/>
  <c r="J4" i="1"/>
  <c r="J5" i="1"/>
  <c r="I4" i="1"/>
  <c r="I5" i="1"/>
  <c r="B29" i="1"/>
  <c r="I8" i="1"/>
  <c r="B34" i="1"/>
  <c r="J8" i="1"/>
  <c r="K8" i="1"/>
  <c r="J7" i="1"/>
  <c r="I7" i="1"/>
  <c r="B33" i="1"/>
  <c r="B35" i="1"/>
  <c r="H3" i="1"/>
  <c r="H21" i="1"/>
  <c r="H7" i="1"/>
  <c r="K7" i="1"/>
  <c r="H17" i="1"/>
  <c r="H6" i="1"/>
  <c r="H4" i="1"/>
  <c r="H5" i="1"/>
  <c r="K9" i="1"/>
  <c r="K10" i="1"/>
  <c r="I9" i="1"/>
  <c r="I10" i="1"/>
  <c r="H8" i="1"/>
  <c r="J9" i="1"/>
  <c r="J10" i="1"/>
  <c r="J11" i="1"/>
  <c r="J12" i="1"/>
  <c r="H20" i="1"/>
  <c r="H22" i="1"/>
  <c r="H23" i="1"/>
  <c r="H9" i="1"/>
  <c r="H10" i="1"/>
  <c r="K11" i="1"/>
  <c r="K12" i="1"/>
  <c r="I11" i="1"/>
  <c r="I12" i="1"/>
  <c r="K13" i="1"/>
  <c r="K14" i="1"/>
  <c r="I13" i="1"/>
  <c r="I14" i="1"/>
  <c r="J13" i="1"/>
  <c r="J14" i="1"/>
  <c r="H11" i="1"/>
  <c r="H12" i="1"/>
  <c r="H13" i="1"/>
  <c r="H14" i="1"/>
</calcChain>
</file>

<file path=xl/sharedStrings.xml><?xml version="1.0" encoding="utf-8"?>
<sst xmlns="http://schemas.openxmlformats.org/spreadsheetml/2006/main" count="88" uniqueCount="83">
  <si>
    <t>Proyección Financiera</t>
  </si>
  <si>
    <t>Las celdas en rojo no se editan ya que se calculan automáticamente</t>
  </si>
  <si>
    <t>Escenarios:</t>
  </si>
  <si>
    <t>Escenario PE</t>
  </si>
  <si>
    <t>Escenario Pesimista</t>
  </si>
  <si>
    <t>Escenario Optimista</t>
  </si>
  <si>
    <t>Escenario Proyectado</t>
  </si>
  <si>
    <t>Las celdas pintadas en verde son las que debés completar</t>
  </si>
  <si>
    <t>Unidades Objetivo</t>
  </si>
  <si>
    <t>Poner Q unidades de los escenarios</t>
  </si>
  <si>
    <t>Unidades/Módulo</t>
  </si>
  <si>
    <t>Unidades/Módulo/Persona</t>
  </si>
  <si>
    <t>Costos Fijos</t>
  </si>
  <si>
    <t>Estudiantes Totales</t>
  </si>
  <si>
    <t>Ingresos</t>
  </si>
  <si>
    <t>Módulos</t>
  </si>
  <si>
    <t>Sueldo Director General</t>
  </si>
  <si>
    <t>Costos Variables</t>
  </si>
  <si>
    <t>Sueldos Directores</t>
  </si>
  <si>
    <t>Costos Totales</t>
  </si>
  <si>
    <t>Salarios</t>
  </si>
  <si>
    <t>Ganancia antes de Impuestos</t>
  </si>
  <si>
    <t>Total Sueldos y Salarios</t>
  </si>
  <si>
    <t>Impuestos</t>
  </si>
  <si>
    <t>Stand ferias / Publicidad</t>
  </si>
  <si>
    <t>Resultado Proyectado</t>
  </si>
  <si>
    <t>Movilidad eventos extra áulicos del programa</t>
  </si>
  <si>
    <t>Valor de Acción Proyectada</t>
  </si>
  <si>
    <t>Herramientas</t>
  </si>
  <si>
    <t>Rentabilidad Proyectada</t>
  </si>
  <si>
    <t>Otros (impresiones, premios, etc.)</t>
  </si>
  <si>
    <t>Total Costos Fijos</t>
  </si>
  <si>
    <t>Capitalización:</t>
  </si>
  <si>
    <t>Objetivo = PE</t>
  </si>
  <si>
    <t>$ costo unitario</t>
  </si>
  <si>
    <t>Q a usar del insumo por producto</t>
  </si>
  <si>
    <t>Acciones Internas</t>
  </si>
  <si>
    <t>Costo Variable Unitario</t>
  </si>
  <si>
    <t>Insumo 1: Naranjas (costos de este insumo por unidad producida)</t>
  </si>
  <si>
    <t>Acciones Externas</t>
  </si>
  <si>
    <t>Insumo 2: Jabón Blanco (costos de este insumo por unidad producida)</t>
  </si>
  <si>
    <t>Costos Variables (al PE)</t>
  </si>
  <si>
    <t>Insumo 3: Envase detergente (costos de este insumo por unidad producida)</t>
  </si>
  <si>
    <t>Insumo 4: Romero (costos de este insumo por unidad producida)</t>
  </si>
  <si>
    <t>Total Capital Inicial (PE)</t>
  </si>
  <si>
    <t>Insumo 5: Extracto de vainilla (costos de este insumo por unidad producida)</t>
  </si>
  <si>
    <t>Valor de Acción</t>
  </si>
  <si>
    <t>Insumo 6: Envase aromatizante (costos de este insumo por unidad producida)</t>
  </si>
  <si>
    <t>Insumo 7: Bolsa (costos de este insumo por unidad producida)</t>
  </si>
  <si>
    <t>Supuestos de este cálculo de desarrollo de capital inicial:</t>
  </si>
  <si>
    <t>Comisión por venta</t>
  </si>
  <si>
    <t>cantidad de acciones emitidas = el doble que la cantidad de miembros de tu emprendimiento</t>
  </si>
  <si>
    <t>Costos asociados a la cobranza de venta unitaria (Mercado Pago, Posnet, Tarjetas, etc.)</t>
  </si>
  <si>
    <t>capital inicial = para cubrir el total de tus costos fijos + los costos variables hasta alcanzar PE (para después reinvertir para seguir produciendo)</t>
  </si>
  <si>
    <t>Costos asociados a distribución y entrega unitaria</t>
  </si>
  <si>
    <t>*si querés, podés modificar cualquiera de estos supuestos</t>
  </si>
  <si>
    <t>**ver también el cálculo que se desprende en el SGME como sugerencia de valor de acción</t>
  </si>
  <si>
    <t>Precio</t>
  </si>
  <si>
    <t>No puede ser menor al costo variable unitario, debe contemplar margen para costos fijos + % de ganancia + riesgos</t>
  </si>
  <si>
    <t>Punto de Equilibrio</t>
  </si>
  <si>
    <t>(Qe)</t>
  </si>
  <si>
    <t>Contribución Marginal Unitaria (Precio - CVU)</t>
  </si>
  <si>
    <t>Unidades (CF/CMU)</t>
  </si>
  <si>
    <t>Qe = cantidades en las mis Costos Totales son Iguales a mis Ingresos</t>
  </si>
  <si>
    <t>Por debajo de las Qe estaremos en zona de Pérdidas</t>
  </si>
  <si>
    <t xml:space="preserve">Por encima de las Qe estaremos en zona de Ganacias </t>
  </si>
  <si>
    <t>Si entendés que los márgenes de ganancias, los escenarios de producción y/o ventas no son los deseados, podés subir el precio, bajar los costos o aumentar tu objetivo de ventas</t>
  </si>
  <si>
    <t>Preguntas</t>
  </si>
  <si>
    <t>Respuestas</t>
  </si>
  <si>
    <t>Escenario objetivo:</t>
  </si>
  <si>
    <t>1- ¿Por qué elegiste ese objetivo de ventas/producción?</t>
  </si>
  <si>
    <t>2- ¿Cómo vas a hacer para alcanzar esas ventas?</t>
  </si>
  <si>
    <t>3- ¿Cómo vas a hacer para producir esa cantidad en el tiempo determinado?</t>
  </si>
  <si>
    <t>1- ¿Por qué elegiste ese capital incial?</t>
  </si>
  <si>
    <t>2- ¿Por qué elegiste vender esa cantidad de acciones?</t>
  </si>
  <si>
    <t>3- ¿En qué módulo/s del programa van a reinvertir y por qué?</t>
  </si>
  <si>
    <t>l</t>
  </si>
  <si>
    <t xml:space="preserve">Elegimos este capital inicial porque es la cantidad que necesitamos para cubrir los costos fijos (los sueldos y salarios) y los costos variables (los insumos que necesitamos para producir y margen de ganancia) de nuestra organización para poder producir la cantidad de equilibrio de 85 productos. Para luego seguir produciendo deberemos hacer una reinversión. </t>
  </si>
  <si>
    <t>Considerando que nuestro capital inicial alcanzará para cubrir la producción de 85 productos creemos que será necesaria una reinversión en el módulo 11, en las últimas semanas de agosto. Como somos 28 socios y tenemos pensado vender por lo menos 1 o 2 productos por semana cada uno, para este entonces (3 semanas luego de empezar las ventas) tenemos previsto haber vendido por lo menos 80 productos por lo que tendríamos un ingreso de $23.920 que destinaríamos en su totalidad a comprar más insumos y seguir produciendo.</t>
  </si>
  <si>
    <t xml:space="preserve">Decidimos vender la mínima cantidad de acciones externas posible (la misma cantidad que acciones internas) porque consideramos que $454 es un precio razonable y para no tener que dividir las ganancias totales del emprendimiento entre más accionistas. </t>
  </si>
  <si>
    <t xml:space="preserve">El objetivo de ventas/producción fue elegido ya que contamos con diferentes departamos destinados a diferentes actividades, lo que a su vez nos permite realizar un trabajo eficiente y lograr el objetivo propuesto en un periodo determinado. Además, a nuestro favor, existe una cultura organizacional que sin dudas mejora el compromiso organizacional.
Siendo 28 los socios con una expectativa de venta de promedio cada uno un o dos productos por semana, al cabo de 8 semanas nos consideramos capaces de vender 200 productos. </t>
  </si>
  <si>
    <t xml:space="preserve">Para alcanzar y superar nuestras ventas apostaremos al trabajo en equipo haciendo hincapié en una buena comunicación entre todos los departamentos y un clima de motivación, orden, esmero y último pero no menos importante, armonioso. Nos dirigimos a ofrecer productos de una calidad única y que tienen un mensaje especial: ayudar al medio ambiente. Ademas con el  departamento de marketing, nos dirigimos a tratar de demostrar al comprador que nuestro producto es útil y también a encontrar los escenarios indicados para ofrecer nuestro producto, y que el cliente quede fascinado con el y quiera volver a consumirlo. Para lograr esta meta utilizaremos varios canales: Página web, Instagram, Facebook y  Venta Directa. </t>
  </si>
  <si>
    <t xml:space="preserve">Nosotros elegimos un escenario objetivo de 200 unidades ya que creímos que era la mayor cantidad de producción que podríamos llegar a hacer y vender entre los 28 participantes de la sociedad en el plazo de tiempo determinado. Para lograr este objetivo, primero vamos a juntar toda la materia prima que sea necesaria para la producción y luego nos la vamos a distribuir entre todos los miembros de producción para que cada uno haga la cantidad de detergentes y difusores pre establecidos. Los difusores no requieren de mucho tiempo de trabajo, toman solo un par de minutos cada uno y luego de 4 días se debe re hervir; por lo tanto, con empezar a haceros un par de días antes de que comiencen las ventas estarían completos o terminados para los usuarios. En cambio, según la receta que utilicemos, el detergente puede llegar a necesitar más días de conservación o asentamiento, pero el proceso de creación del producto es igual de rápido que el del difusor. También, vamos a realizar una planificación en cuatro fases de cincuenta unidades en cada una de ellas. Esto nos permitirá ir evaluando la respuesta del mercado y se realizará los ajustes pertinentes.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</si>
</sst>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_-;\-&quot;$&quot;* #,##0_-;_-&quot;$&quot;* &quot;-&quot;??_-;_-@"/>
    <numFmt numFmtId="165" formatCode="_-&quot;$&quot;* #,##0.00_-;\-&quot;$&quot;* #,##0.00_-;_-&quot;$&quot;* &quot;-&quot;??_-;_-@"/>
    <numFmt numFmtId="166" formatCode="_([$$-2C0A]\ * #,##0.00_);_([$$-2C0A]\ * \(#,##0.00\);_([$$-2C0A]\ * &quot;-&quot;??_);_(@_)"/>
  </numFmts>
  <fonts count="6">
    <font>
      <sz val="11"/>
      <color rgb="FF000000"/>
      <name val="Calibri"/>
    </font>
    <font>
      <b/>
      <sz val="16"/>
      <color rgb="FF70AD47"/>
      <name val="Helvetica Neue"/>
    </font>
    <font>
      <sz val="11"/>
      <color rgb="FF70AD47"/>
      <name val="Helvetica Neue"/>
    </font>
    <font>
      <sz val="11"/>
      <color rgb="FFFF0000"/>
      <name val="Calibri"/>
    </font>
    <font>
      <sz val="11"/>
      <name val="Calibri"/>
    </font>
    <font>
      <sz val="11"/>
      <name val="Calibri"/>
    </font>
  </fonts>
  <fills count="11">
    <fill>
      <patternFill patternType="none"/>
    </fill>
    <fill>
      <patternFill patternType="gray125"/>
    </fill>
    <fill>
      <patternFill patternType="solid">
        <fgColor rgb="FF7F7F7F"/>
        <bgColor rgb="FF7F7F7F"/>
      </patternFill>
    </fill>
    <fill>
      <patternFill patternType="solid">
        <fgColor rgb="FFFFFF00"/>
        <bgColor rgb="FFFFFF00"/>
      </patternFill>
    </fill>
    <fill>
      <patternFill patternType="solid">
        <fgColor rgb="FF92D050"/>
        <bgColor rgb="FF92D050"/>
      </patternFill>
    </fill>
    <fill>
      <patternFill patternType="solid">
        <fgColor rgb="FFF2F2F2"/>
        <bgColor rgb="FFF2F2F2"/>
      </patternFill>
    </fill>
    <fill>
      <patternFill patternType="solid">
        <fgColor rgb="FF70AD47"/>
        <bgColor rgb="FF70AD47"/>
      </patternFill>
    </fill>
    <fill>
      <patternFill patternType="solid">
        <fgColor rgb="FF595959"/>
        <bgColor rgb="FF595959"/>
      </patternFill>
    </fill>
    <fill>
      <patternFill patternType="solid">
        <fgColor rgb="FFD8D8D8"/>
        <bgColor rgb="FFD8D8D8"/>
      </patternFill>
    </fill>
    <fill>
      <patternFill patternType="solid">
        <fgColor rgb="FFBFBFBF"/>
        <bgColor rgb="FFBFBFBF"/>
      </patternFill>
    </fill>
    <fill>
      <patternFill patternType="solid">
        <fgColor rgb="FFA5A5A5"/>
        <bgColor rgb="FFA5A5A5"/>
      </patternFill>
    </fill>
  </fills>
  <borders count="25">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84">
    <xf numFmtId="0" fontId="0" fillId="0" borderId="0" xfId="0" applyFont="1" applyAlignment="1"/>
    <xf numFmtId="0" fontId="1" fillId="0" borderId="0" xfId="0" applyFont="1" applyAlignment="1">
      <alignment horizontal="right"/>
    </xf>
    <xf numFmtId="0" fontId="2" fillId="0" borderId="0" xfId="0" applyFont="1" applyAlignment="1">
      <alignment horizontal="right"/>
    </xf>
    <xf numFmtId="0" fontId="0" fillId="2" borderId="1" xfId="0" applyFont="1" applyFill="1" applyBorder="1" applyAlignment="1">
      <alignment horizontal="left"/>
    </xf>
    <xf numFmtId="0" fontId="0" fillId="2" borderId="1" xfId="0" applyFont="1" applyFill="1" applyBorder="1" applyAlignment="1">
      <alignment horizontal="right"/>
    </xf>
    <xf numFmtId="0" fontId="0" fillId="3" borderId="1" xfId="0" applyFont="1" applyFill="1" applyBorder="1" applyAlignment="1">
      <alignment horizontal="right"/>
    </xf>
    <xf numFmtId="0" fontId="0" fillId="2" borderId="1" xfId="0" applyFont="1" applyFill="1" applyBorder="1"/>
    <xf numFmtId="1" fontId="3" fillId="2" borderId="1" xfId="0" applyNumberFormat="1" applyFont="1" applyFill="1" applyBorder="1"/>
    <xf numFmtId="1" fontId="4" fillId="4" borderId="1" xfId="0" applyNumberFormat="1" applyFont="1" applyFill="1" applyBorder="1"/>
    <xf numFmtId="0" fontId="0" fillId="4" borderId="2" xfId="0" applyFont="1" applyFill="1" applyBorder="1"/>
    <xf numFmtId="2" fontId="0" fillId="2" borderId="1" xfId="0" applyNumberFormat="1" applyFont="1" applyFill="1" applyBorder="1"/>
    <xf numFmtId="2" fontId="3" fillId="0" borderId="1" xfId="0" applyNumberFormat="1" applyFont="1" applyBorder="1"/>
    <xf numFmtId="2" fontId="3" fillId="3" borderId="1" xfId="0" applyNumberFormat="1" applyFont="1" applyFill="1" applyBorder="1"/>
    <xf numFmtId="0" fontId="0" fillId="5" borderId="3" xfId="0" applyFont="1" applyFill="1" applyBorder="1"/>
    <xf numFmtId="0" fontId="0" fillId="6" borderId="4" xfId="0" applyFont="1" applyFill="1" applyBorder="1"/>
    <xf numFmtId="0" fontId="0" fillId="5" borderId="4" xfId="0" applyFont="1" applyFill="1" applyBorder="1"/>
    <xf numFmtId="0" fontId="0" fillId="5" borderId="5" xfId="0" applyFont="1" applyFill="1" applyBorder="1"/>
    <xf numFmtId="164" fontId="3" fillId="0" borderId="1" xfId="0" applyNumberFormat="1" applyFont="1" applyBorder="1"/>
    <xf numFmtId="164" fontId="3" fillId="3" borderId="1" xfId="0" applyNumberFormat="1" applyFont="1" applyFill="1" applyBorder="1"/>
    <xf numFmtId="0" fontId="0" fillId="5" borderId="6" xfId="0" applyFont="1" applyFill="1" applyBorder="1"/>
    <xf numFmtId="0" fontId="0" fillId="6" borderId="2" xfId="0" applyFont="1" applyFill="1" applyBorder="1"/>
    <xf numFmtId="0" fontId="0" fillId="5" borderId="2" xfId="0" applyFont="1" applyFill="1" applyBorder="1"/>
    <xf numFmtId="0" fontId="0" fillId="5" borderId="7" xfId="0" applyFont="1" applyFill="1" applyBorder="1"/>
    <xf numFmtId="164" fontId="3" fillId="5" borderId="2" xfId="0" applyNumberFormat="1" applyFont="1" applyFill="1" applyBorder="1"/>
    <xf numFmtId="164" fontId="0" fillId="6" borderId="7" xfId="0" applyNumberFormat="1" applyFont="1" applyFill="1" applyBorder="1"/>
    <xf numFmtId="0" fontId="3" fillId="0" borderId="1" xfId="0" applyFont="1" applyBorder="1"/>
    <xf numFmtId="0" fontId="3" fillId="3" borderId="1" xfId="0" applyFont="1" applyFill="1" applyBorder="1"/>
    <xf numFmtId="164" fontId="0" fillId="6" borderId="2" xfId="0" applyNumberFormat="1" applyFont="1" applyFill="1" applyBorder="1"/>
    <xf numFmtId="9" fontId="3" fillId="0" borderId="1" xfId="0" applyNumberFormat="1" applyFont="1" applyBorder="1"/>
    <xf numFmtId="9" fontId="3" fillId="3" borderId="1" xfId="0" applyNumberFormat="1" applyFont="1" applyFill="1" applyBorder="1"/>
    <xf numFmtId="9" fontId="0" fillId="0" borderId="0" xfId="0" applyNumberFormat="1" applyFont="1"/>
    <xf numFmtId="0" fontId="0" fillId="5" borderId="8" xfId="0" applyFont="1" applyFill="1" applyBorder="1"/>
    <xf numFmtId="164" fontId="3" fillId="5" borderId="9" xfId="0" applyNumberFormat="1" applyFont="1" applyFill="1" applyBorder="1"/>
    <xf numFmtId="0" fontId="0" fillId="5" borderId="9" xfId="0" applyFont="1" applyFill="1" applyBorder="1"/>
    <xf numFmtId="0" fontId="0" fillId="5" borderId="10" xfId="0" applyFont="1" applyFill="1" applyBorder="1"/>
    <xf numFmtId="0" fontId="0" fillId="7" borderId="1" xfId="0" applyFont="1" applyFill="1" applyBorder="1"/>
    <xf numFmtId="1" fontId="3" fillId="0" borderId="1" xfId="0" applyNumberFormat="1" applyFont="1" applyBorder="1"/>
    <xf numFmtId="0" fontId="0" fillId="8" borderId="3" xfId="0" applyFont="1" applyFill="1" applyBorder="1"/>
    <xf numFmtId="165" fontId="3" fillId="8" borderId="4" xfId="0" applyNumberFormat="1" applyFont="1" applyFill="1" applyBorder="1"/>
    <xf numFmtId="0" fontId="0" fillId="8" borderId="4" xfId="0" applyFont="1" applyFill="1" applyBorder="1"/>
    <xf numFmtId="166" fontId="0" fillId="6" borderId="4" xfId="0" applyNumberFormat="1" applyFont="1" applyFill="1" applyBorder="1"/>
    <xf numFmtId="0" fontId="0" fillId="6" borderId="5" xfId="0" applyFont="1" applyFill="1" applyBorder="1" applyAlignment="1">
      <alignment horizontal="center"/>
    </xf>
    <xf numFmtId="0" fontId="0" fillId="8" borderId="6" xfId="0" applyFont="1" applyFill="1" applyBorder="1"/>
    <xf numFmtId="165" fontId="3" fillId="8" borderId="2" xfId="0" applyNumberFormat="1" applyFont="1" applyFill="1" applyBorder="1"/>
    <xf numFmtId="0" fontId="0" fillId="8" borderId="2" xfId="0" applyFont="1" applyFill="1" applyBorder="1"/>
    <xf numFmtId="166" fontId="0" fillId="6" borderId="2" xfId="0" applyNumberFormat="1" applyFont="1" applyFill="1" applyBorder="1"/>
    <xf numFmtId="0" fontId="0" fillId="6" borderId="7" xfId="0" applyFont="1" applyFill="1" applyBorder="1" applyAlignment="1">
      <alignment horizontal="center"/>
    </xf>
    <xf numFmtId="9" fontId="0" fillId="6" borderId="2" xfId="0" applyNumberFormat="1" applyFont="1" applyFill="1" applyBorder="1"/>
    <xf numFmtId="0" fontId="0" fillId="8" borderId="7" xfId="0" applyFont="1" applyFill="1" applyBorder="1"/>
    <xf numFmtId="0" fontId="0" fillId="8" borderId="8" xfId="0" applyFont="1" applyFill="1" applyBorder="1"/>
    <xf numFmtId="164" fontId="3" fillId="8" borderId="9" xfId="0" applyNumberFormat="1" applyFont="1" applyFill="1" applyBorder="1"/>
    <xf numFmtId="0" fontId="0" fillId="8" borderId="9" xfId="0" applyFont="1" applyFill="1" applyBorder="1" applyAlignment="1">
      <alignment horizontal="left"/>
    </xf>
    <xf numFmtId="0" fontId="0" fillId="8" borderId="9" xfId="0" applyFont="1" applyFill="1" applyBorder="1"/>
    <xf numFmtId="0" fontId="0" fillId="8" borderId="10" xfId="0" applyFont="1" applyFill="1" applyBorder="1"/>
    <xf numFmtId="0" fontId="0" fillId="9" borderId="11" xfId="0" applyFont="1" applyFill="1" applyBorder="1"/>
    <xf numFmtId="164" fontId="0" fillId="6" borderId="12" xfId="0" applyNumberFormat="1" applyFont="1" applyFill="1" applyBorder="1"/>
    <xf numFmtId="0" fontId="0" fillId="10" borderId="3" xfId="0" applyFont="1" applyFill="1" applyBorder="1"/>
    <xf numFmtId="164" fontId="3" fillId="10" borderId="12" xfId="0" applyNumberFormat="1" applyFont="1" applyFill="1" applyBorder="1"/>
    <xf numFmtId="0" fontId="0" fillId="10" borderId="16" xfId="0" applyFont="1" applyFill="1" applyBorder="1" applyAlignment="1">
      <alignment horizontal="left"/>
    </xf>
    <xf numFmtId="0" fontId="0" fillId="10" borderId="6" xfId="0" applyFont="1" applyFill="1" applyBorder="1"/>
    <xf numFmtId="164" fontId="3" fillId="10" borderId="2" xfId="0" applyNumberFormat="1" applyFont="1" applyFill="1" applyBorder="1"/>
    <xf numFmtId="0" fontId="0" fillId="10" borderId="7" xfId="0" applyFont="1" applyFill="1" applyBorder="1" applyAlignment="1">
      <alignment horizontal="left"/>
    </xf>
    <xf numFmtId="0" fontId="0" fillId="10" borderId="8" xfId="0" applyFont="1" applyFill="1" applyBorder="1"/>
    <xf numFmtId="1" fontId="3" fillId="10" borderId="9" xfId="0" applyNumberFormat="1" applyFont="1" applyFill="1" applyBorder="1" applyAlignment="1">
      <alignment horizontal="center"/>
    </xf>
    <xf numFmtId="0" fontId="0" fillId="10" borderId="10" xfId="0" applyFont="1" applyFill="1" applyBorder="1"/>
    <xf numFmtId="0" fontId="0" fillId="2" borderId="11" xfId="0" applyFont="1" applyFill="1" applyBorder="1"/>
    <xf numFmtId="0" fontId="0" fillId="0" borderId="14" xfId="0" applyFont="1" applyBorder="1"/>
    <xf numFmtId="0" fontId="0" fillId="0" borderId="15" xfId="0" applyFont="1" applyBorder="1"/>
    <xf numFmtId="0" fontId="0" fillId="0" borderId="0" xfId="0" applyFont="1" applyAlignment="1">
      <alignment wrapText="1"/>
    </xf>
    <xf numFmtId="0" fontId="0" fillId="0" borderId="18" xfId="0" applyFont="1" applyBorder="1" applyAlignment="1">
      <alignment vertical="center" wrapText="1"/>
    </xf>
    <xf numFmtId="0" fontId="0" fillId="0" borderId="21" xfId="0" applyFont="1" applyBorder="1" applyAlignment="1">
      <alignment horizontal="left" vertical="center" wrapText="1"/>
    </xf>
    <xf numFmtId="0" fontId="0" fillId="0" borderId="0" xfId="0" applyFont="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vertical="center" wrapText="1"/>
    </xf>
    <xf numFmtId="0" fontId="0" fillId="0" borderId="19" xfId="0" applyFont="1" applyBorder="1" applyAlignment="1">
      <alignment vertical="center" wrapText="1"/>
    </xf>
    <xf numFmtId="0" fontId="0" fillId="0" borderId="19" xfId="0" applyFont="1" applyBorder="1" applyAlignment="1">
      <alignment horizontal="left" vertical="center" wrapText="1"/>
    </xf>
    <xf numFmtId="0" fontId="0" fillId="0" borderId="24" xfId="0" applyFont="1" applyBorder="1" applyAlignment="1">
      <alignment horizontal="left" vertical="center" wrapText="1"/>
    </xf>
    <xf numFmtId="0" fontId="0" fillId="0" borderId="23" xfId="0" applyFont="1" applyBorder="1" applyAlignment="1">
      <alignment vertical="center" wrapText="1"/>
    </xf>
    <xf numFmtId="0" fontId="0" fillId="9" borderId="13" xfId="0" applyFont="1" applyFill="1" applyBorder="1" applyAlignment="1">
      <alignment horizontal="left"/>
    </xf>
    <xf numFmtId="0" fontId="5" fillId="0" borderId="14" xfId="0" applyFont="1" applyBorder="1"/>
    <xf numFmtId="0" fontId="5" fillId="0" borderId="15" xfId="0" applyFont="1" applyBorder="1"/>
    <xf numFmtId="0" fontId="0" fillId="0" borderId="17" xfId="0" applyFont="1" applyBorder="1" applyAlignment="1">
      <alignment horizontal="center" vertical="center" textRotation="90"/>
    </xf>
    <xf numFmtId="0" fontId="5" fillId="0" borderId="20" xfId="0" applyFont="1" applyBorder="1"/>
    <xf numFmtId="0" fontId="5" fillId="0" borderId="2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19050</xdr:rowOff>
    </xdr:from>
    <xdr:ext cx="2152650" cy="5334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tabSelected="1" workbookViewId="0">
      <selection activeCell="G28" sqref="G28"/>
    </sheetView>
  </sheetViews>
  <sheetFormatPr baseColWidth="10" defaultColWidth="14.42578125" defaultRowHeight="15" customHeight="1"/>
  <cols>
    <col min="1" max="1" width="20.140625" customWidth="1"/>
    <col min="2" max="2" width="15.140625" customWidth="1"/>
    <col min="3" max="3" width="75" customWidth="1"/>
    <col min="4" max="4" width="16.140625" customWidth="1"/>
    <col min="5" max="5" width="28.7109375" customWidth="1"/>
    <col min="6" max="6" width="11.42578125" customWidth="1"/>
    <col min="7" max="7" width="25" customWidth="1"/>
    <col min="8" max="8" width="11.7109375" customWidth="1"/>
    <col min="9" max="9" width="17.140625" customWidth="1"/>
    <col min="10" max="10" width="17.28515625" customWidth="1"/>
    <col min="11" max="11" width="18.7109375" customWidth="1"/>
    <col min="12" max="12" width="29.85546875" customWidth="1"/>
    <col min="13" max="13" width="22.5703125" customWidth="1"/>
  </cols>
  <sheetData>
    <row r="1" spans="1:13" ht="20.25">
      <c r="C1" s="1" t="s">
        <v>0</v>
      </c>
    </row>
    <row r="2" spans="1:13">
      <c r="C2" s="2" t="s">
        <v>1</v>
      </c>
      <c r="G2" s="3" t="s">
        <v>2</v>
      </c>
      <c r="H2" s="4" t="s">
        <v>3</v>
      </c>
      <c r="I2" s="4" t="s">
        <v>4</v>
      </c>
      <c r="J2" s="4" t="s">
        <v>5</v>
      </c>
      <c r="K2" s="5" t="s">
        <v>6</v>
      </c>
    </row>
    <row r="3" spans="1:13">
      <c r="C3" s="2" t="s">
        <v>7</v>
      </c>
      <c r="G3" s="6" t="s">
        <v>8</v>
      </c>
      <c r="H3" s="7">
        <f>+B35</f>
        <v>85.018450184501845</v>
      </c>
      <c r="I3" s="8">
        <v>150</v>
      </c>
      <c r="J3" s="8">
        <v>250</v>
      </c>
      <c r="K3" s="8">
        <v>200</v>
      </c>
      <c r="L3" s="9" t="s">
        <v>9</v>
      </c>
    </row>
    <row r="4" spans="1:13">
      <c r="G4" s="10" t="s">
        <v>10</v>
      </c>
      <c r="H4" s="11">
        <f t="shared" ref="H4:K4" si="0">+H3/$B$7</f>
        <v>5.3136531365313653</v>
      </c>
      <c r="I4" s="11">
        <f t="shared" si="0"/>
        <v>9.375</v>
      </c>
      <c r="J4" s="11">
        <f t="shared" si="0"/>
        <v>15.625</v>
      </c>
      <c r="K4" s="12">
        <f t="shared" si="0"/>
        <v>12.5</v>
      </c>
    </row>
    <row r="5" spans="1:13">
      <c r="G5" s="10" t="s">
        <v>11</v>
      </c>
      <c r="H5" s="11">
        <f t="shared" ref="H5:K5" si="1">+H4/$B$6</f>
        <v>0.18977332630469163</v>
      </c>
      <c r="I5" s="11">
        <f t="shared" si="1"/>
        <v>0.33482142857142855</v>
      </c>
      <c r="J5" s="11">
        <f t="shared" si="1"/>
        <v>0.5580357142857143</v>
      </c>
      <c r="K5" s="12">
        <f t="shared" si="1"/>
        <v>0.44642857142857145</v>
      </c>
    </row>
    <row r="6" spans="1:13">
      <c r="A6" s="13" t="s">
        <v>12</v>
      </c>
      <c r="B6" s="14">
        <v>28</v>
      </c>
      <c r="C6" s="15" t="s">
        <v>13</v>
      </c>
      <c r="D6" s="16"/>
      <c r="G6" s="6" t="s">
        <v>14</v>
      </c>
      <c r="H6" s="17">
        <f t="shared" ref="H6:K6" si="2">+$B$31*H3</f>
        <v>25420.516605166053</v>
      </c>
      <c r="I6" s="17">
        <f t="shared" si="2"/>
        <v>44850</v>
      </c>
      <c r="J6" s="17">
        <f t="shared" si="2"/>
        <v>74750</v>
      </c>
      <c r="K6" s="18">
        <f t="shared" si="2"/>
        <v>59800</v>
      </c>
    </row>
    <row r="7" spans="1:13">
      <c r="A7" s="19"/>
      <c r="B7" s="20">
        <v>16</v>
      </c>
      <c r="C7" s="21" t="s">
        <v>15</v>
      </c>
      <c r="D7" s="22"/>
      <c r="G7" s="6" t="s">
        <v>12</v>
      </c>
      <c r="H7" s="17">
        <f t="shared" ref="H7:K7" si="3">+$B$16</f>
        <v>12240</v>
      </c>
      <c r="I7" s="17">
        <f t="shared" si="3"/>
        <v>12240</v>
      </c>
      <c r="J7" s="17">
        <f t="shared" si="3"/>
        <v>12240</v>
      </c>
      <c r="K7" s="18">
        <f t="shared" si="3"/>
        <v>12240</v>
      </c>
    </row>
    <row r="8" spans="1:13">
      <c r="A8" s="19"/>
      <c r="B8" s="23">
        <f>1*D8*B7</f>
        <v>800</v>
      </c>
      <c r="C8" s="21" t="s">
        <v>16</v>
      </c>
      <c r="D8" s="24">
        <v>50</v>
      </c>
      <c r="G8" s="6" t="s">
        <v>17</v>
      </c>
      <c r="H8" s="17">
        <f t="shared" ref="H8:K8" si="4">+$B$29*H3</f>
        <v>13180.516605166051</v>
      </c>
      <c r="I8" s="17">
        <f t="shared" si="4"/>
        <v>23254.6875</v>
      </c>
      <c r="J8" s="17">
        <f t="shared" si="4"/>
        <v>38757.8125</v>
      </c>
      <c r="K8" s="18">
        <f t="shared" si="4"/>
        <v>31006.25</v>
      </c>
    </row>
    <row r="9" spans="1:13">
      <c r="A9" s="19"/>
      <c r="B9" s="23">
        <f>4*D9*B7</f>
        <v>2240</v>
      </c>
      <c r="C9" s="21" t="s">
        <v>18</v>
      </c>
      <c r="D9" s="24">
        <v>35</v>
      </c>
      <c r="G9" s="6" t="s">
        <v>19</v>
      </c>
      <c r="H9" s="17">
        <f t="shared" ref="H9:K9" si="5">+H8+H7</f>
        <v>25420.516605166049</v>
      </c>
      <c r="I9" s="17">
        <f t="shared" si="5"/>
        <v>35494.6875</v>
      </c>
      <c r="J9" s="17">
        <f t="shared" si="5"/>
        <v>50997.8125</v>
      </c>
      <c r="K9" s="18">
        <f t="shared" si="5"/>
        <v>43246.25</v>
      </c>
    </row>
    <row r="10" spans="1:13">
      <c r="A10" s="19"/>
      <c r="B10" s="23">
        <f>(+B6-5)*D10*B7</f>
        <v>9200</v>
      </c>
      <c r="C10" s="21" t="s">
        <v>20</v>
      </c>
      <c r="D10" s="24">
        <v>25</v>
      </c>
      <c r="G10" s="6" t="s">
        <v>21</v>
      </c>
      <c r="H10" s="17">
        <f t="shared" ref="H10:K10" si="6">+H6-H9</f>
        <v>0</v>
      </c>
      <c r="I10" s="17">
        <f t="shared" si="6"/>
        <v>9355.3125</v>
      </c>
      <c r="J10" s="17">
        <f t="shared" si="6"/>
        <v>23752.1875</v>
      </c>
      <c r="K10" s="18">
        <f t="shared" si="6"/>
        <v>16553.75</v>
      </c>
      <c r="L10" t="s">
        <v>76</v>
      </c>
    </row>
    <row r="11" spans="1:13">
      <c r="A11" s="19"/>
      <c r="B11" s="23">
        <f>+SUM(B8:B10)</f>
        <v>12240</v>
      </c>
      <c r="C11" s="21" t="s">
        <v>22</v>
      </c>
      <c r="D11" s="22"/>
      <c r="G11" s="6" t="s">
        <v>23</v>
      </c>
      <c r="H11" s="25">
        <f t="shared" ref="H11:K11" si="7">+IF(H10&gt;0,H10*0.05,0)</f>
        <v>0</v>
      </c>
      <c r="I11" s="25">
        <f t="shared" si="7"/>
        <v>467.765625</v>
      </c>
      <c r="J11" s="25">
        <f t="shared" si="7"/>
        <v>1187.609375</v>
      </c>
      <c r="K11" s="26">
        <f t="shared" si="7"/>
        <v>827.6875</v>
      </c>
    </row>
    <row r="12" spans="1:13">
      <c r="A12" s="19"/>
      <c r="B12" s="27">
        <v>0</v>
      </c>
      <c r="C12" s="21" t="s">
        <v>24</v>
      </c>
      <c r="D12" s="22"/>
      <c r="G12" s="6" t="s">
        <v>25</v>
      </c>
      <c r="H12" s="17">
        <f t="shared" ref="H12:K12" si="8">+H10-H11</f>
        <v>0</v>
      </c>
      <c r="I12" s="17">
        <f t="shared" si="8"/>
        <v>8887.546875</v>
      </c>
      <c r="J12" s="17">
        <f t="shared" si="8"/>
        <v>22564.578125</v>
      </c>
      <c r="K12" s="18">
        <f t="shared" si="8"/>
        <v>15726.0625</v>
      </c>
    </row>
    <row r="13" spans="1:13">
      <c r="A13" s="19"/>
      <c r="B13" s="27">
        <v>0</v>
      </c>
      <c r="C13" s="21" t="s">
        <v>26</v>
      </c>
      <c r="D13" s="22"/>
      <c r="G13" s="6" t="s">
        <v>27</v>
      </c>
      <c r="H13" s="17">
        <f t="shared" ref="H13:K13" si="9">+H12/($H$18+$H$19)+$H$23</f>
        <v>453.9377965208223</v>
      </c>
      <c r="I13" s="17">
        <f t="shared" si="9"/>
        <v>612.64399071725086</v>
      </c>
      <c r="J13" s="17">
        <f t="shared" si="9"/>
        <v>856.87669161010808</v>
      </c>
      <c r="K13" s="18">
        <f t="shared" si="9"/>
        <v>734.76034116367941</v>
      </c>
    </row>
    <row r="14" spans="1:13">
      <c r="A14" s="19"/>
      <c r="B14" s="27">
        <v>0</v>
      </c>
      <c r="C14" s="21" t="s">
        <v>28</v>
      </c>
      <c r="D14" s="22"/>
      <c r="G14" s="6" t="s">
        <v>29</v>
      </c>
      <c r="H14" s="28">
        <f t="shared" ref="H14:K14" si="10">(H13/$H$23)-1</f>
        <v>0</v>
      </c>
      <c r="I14" s="28">
        <f t="shared" si="10"/>
        <v>0.34962101726893469</v>
      </c>
      <c r="J14" s="28">
        <f t="shared" si="10"/>
        <v>0.8876522249911456</v>
      </c>
      <c r="K14" s="29">
        <f t="shared" si="10"/>
        <v>0.61863662113004003</v>
      </c>
      <c r="L14" s="30"/>
    </row>
    <row r="15" spans="1:13">
      <c r="A15" s="19"/>
      <c r="B15" s="27">
        <v>0</v>
      </c>
      <c r="C15" s="21" t="s">
        <v>30</v>
      </c>
      <c r="D15" s="22"/>
    </row>
    <row r="16" spans="1:13">
      <c r="A16" s="31"/>
      <c r="B16" s="32">
        <f>+SUM(B11:B15)</f>
        <v>12240</v>
      </c>
      <c r="C16" s="33" t="s">
        <v>31</v>
      </c>
      <c r="D16" s="34"/>
      <c r="G16" t="s">
        <v>32</v>
      </c>
      <c r="J16" s="30"/>
      <c r="K16" s="30"/>
      <c r="L16" s="30"/>
      <c r="M16" s="30"/>
    </row>
    <row r="17" spans="1:8">
      <c r="G17" s="35" t="s">
        <v>33</v>
      </c>
      <c r="H17" s="36">
        <f>+H3</f>
        <v>85.018450184501845</v>
      </c>
    </row>
    <row r="18" spans="1:8">
      <c r="D18" t="s">
        <v>34</v>
      </c>
      <c r="E18" t="s">
        <v>35</v>
      </c>
      <c r="G18" s="35" t="s">
        <v>36</v>
      </c>
      <c r="H18" s="25">
        <v>28</v>
      </c>
    </row>
    <row r="19" spans="1:8">
      <c r="A19" s="37" t="s">
        <v>37</v>
      </c>
      <c r="B19" s="38">
        <f t="shared" ref="B19:B25" si="11">IF(D19&gt;0.001,D19*E19,0)</f>
        <v>15</v>
      </c>
      <c r="C19" s="39" t="s">
        <v>38</v>
      </c>
      <c r="D19" s="40">
        <v>6</v>
      </c>
      <c r="E19" s="41">
        <v>2.5</v>
      </c>
      <c r="G19" s="35" t="s">
        <v>39</v>
      </c>
      <c r="H19" s="25">
        <f>+H18</f>
        <v>28</v>
      </c>
    </row>
    <row r="20" spans="1:8">
      <c r="A20" s="42"/>
      <c r="B20" s="43">
        <f t="shared" si="11"/>
        <v>3</v>
      </c>
      <c r="C20" s="44" t="s">
        <v>40</v>
      </c>
      <c r="D20" s="45">
        <v>0.15</v>
      </c>
      <c r="E20" s="46">
        <v>20</v>
      </c>
      <c r="G20" s="35" t="s">
        <v>41</v>
      </c>
      <c r="H20" s="17">
        <f>+H8</f>
        <v>13180.516605166051</v>
      </c>
    </row>
    <row r="21" spans="1:8" ht="15.75" customHeight="1">
      <c r="A21" s="42"/>
      <c r="B21" s="43">
        <f t="shared" si="11"/>
        <v>57</v>
      </c>
      <c r="C21" s="44" t="s">
        <v>42</v>
      </c>
      <c r="D21" s="45">
        <v>57</v>
      </c>
      <c r="E21" s="46">
        <v>1</v>
      </c>
      <c r="G21" s="35" t="s">
        <v>12</v>
      </c>
      <c r="H21" s="17">
        <f>+$B$16</f>
        <v>12240</v>
      </c>
    </row>
    <row r="22" spans="1:8" ht="15.75" customHeight="1">
      <c r="A22" s="42"/>
      <c r="B22" s="43">
        <f t="shared" si="11"/>
        <v>0.47499999999999998</v>
      </c>
      <c r="C22" s="44" t="s">
        <v>43</v>
      </c>
      <c r="D22" s="45">
        <v>0.95</v>
      </c>
      <c r="E22" s="46">
        <v>0.5</v>
      </c>
      <c r="G22" s="35" t="s">
        <v>44</v>
      </c>
      <c r="H22" s="17">
        <f>+H21+H20</f>
        <v>25420.516605166049</v>
      </c>
    </row>
    <row r="23" spans="1:8" ht="15.75" customHeight="1">
      <c r="A23" s="42"/>
      <c r="B23" s="43">
        <f t="shared" si="11"/>
        <v>0.15625</v>
      </c>
      <c r="C23" s="44" t="s">
        <v>45</v>
      </c>
      <c r="D23" s="45">
        <v>0.25</v>
      </c>
      <c r="E23" s="46">
        <v>0.625</v>
      </c>
      <c r="G23" s="35" t="s">
        <v>46</v>
      </c>
      <c r="H23" s="17">
        <f>+H22/(H19+H18)</f>
        <v>453.9377965208223</v>
      </c>
    </row>
    <row r="24" spans="1:8" ht="15.75" customHeight="1">
      <c r="A24" s="42"/>
      <c r="B24" s="43">
        <f t="shared" si="11"/>
        <v>33.700000000000003</v>
      </c>
      <c r="C24" s="44" t="s">
        <v>47</v>
      </c>
      <c r="D24" s="45">
        <v>33.700000000000003</v>
      </c>
      <c r="E24" s="46">
        <v>1</v>
      </c>
    </row>
    <row r="25" spans="1:8" ht="15.75" customHeight="1">
      <c r="A25" s="42"/>
      <c r="B25" s="43">
        <f t="shared" si="11"/>
        <v>15.8</v>
      </c>
      <c r="C25" s="44" t="s">
        <v>48</v>
      </c>
      <c r="D25" s="45">
        <v>15.8</v>
      </c>
      <c r="E25" s="46">
        <v>1</v>
      </c>
      <c r="G25" t="s">
        <v>49</v>
      </c>
    </row>
    <row r="26" spans="1:8" ht="15.75" customHeight="1">
      <c r="A26" s="42"/>
      <c r="B26" s="47">
        <v>0.1</v>
      </c>
      <c r="C26" s="44" t="s">
        <v>50</v>
      </c>
      <c r="D26" s="44"/>
      <c r="E26" s="48"/>
      <c r="G26" t="s">
        <v>51</v>
      </c>
    </row>
    <row r="27" spans="1:8" ht="15.75" customHeight="1">
      <c r="A27" s="42"/>
      <c r="B27" s="47">
        <v>0</v>
      </c>
      <c r="C27" s="44" t="s">
        <v>52</v>
      </c>
      <c r="D27" s="44"/>
      <c r="E27" s="48"/>
      <c r="G27" t="s">
        <v>53</v>
      </c>
    </row>
    <row r="28" spans="1:8" ht="15.75" customHeight="1">
      <c r="A28" s="42"/>
      <c r="B28" s="27">
        <v>0</v>
      </c>
      <c r="C28" s="44" t="s">
        <v>54</v>
      </c>
      <c r="D28" s="44"/>
      <c r="E28" s="48"/>
      <c r="G28" t="s">
        <v>55</v>
      </c>
    </row>
    <row r="29" spans="1:8" ht="15.75" customHeight="1">
      <c r="A29" s="49"/>
      <c r="B29" s="50">
        <f>+B19+(B31*B26)+(B27*B31)+B28+B20+B21+B25+B22+B23+B24</f>
        <v>155.03125</v>
      </c>
      <c r="C29" s="51" t="s">
        <v>37</v>
      </c>
      <c r="D29" s="52"/>
      <c r="E29" s="53"/>
      <c r="G29" t="s">
        <v>56</v>
      </c>
    </row>
    <row r="30" spans="1:8" ht="15.75" customHeight="1"/>
    <row r="31" spans="1:8" ht="15.75" customHeight="1">
      <c r="A31" s="54" t="s">
        <v>57</v>
      </c>
      <c r="B31" s="55">
        <v>299</v>
      </c>
      <c r="C31" s="78" t="s">
        <v>58</v>
      </c>
      <c r="D31" s="79"/>
      <c r="E31" s="80"/>
    </row>
    <row r="32" spans="1:8" ht="15.75" customHeight="1"/>
    <row r="33" spans="1:3" ht="15.75" customHeight="1">
      <c r="A33" s="56" t="s">
        <v>59</v>
      </c>
      <c r="B33" s="57">
        <f>+B16</f>
        <v>12240</v>
      </c>
      <c r="C33" s="58" t="s">
        <v>12</v>
      </c>
    </row>
    <row r="34" spans="1:3" ht="15.75" customHeight="1">
      <c r="A34" s="59" t="s">
        <v>60</v>
      </c>
      <c r="B34" s="60">
        <f>+B31-B29</f>
        <v>143.96875</v>
      </c>
      <c r="C34" s="61" t="s">
        <v>61</v>
      </c>
    </row>
    <row r="35" spans="1:3" ht="15.75" customHeight="1">
      <c r="A35" s="62"/>
      <c r="B35" s="63">
        <f>+B33/B34</f>
        <v>85.018450184501845</v>
      </c>
      <c r="C35" s="64" t="s">
        <v>62</v>
      </c>
    </row>
    <row r="36" spans="1:3" ht="15.75" customHeight="1"/>
    <row r="37" spans="1:3" ht="15.75" customHeight="1">
      <c r="A37" t="s">
        <v>63</v>
      </c>
    </row>
    <row r="38" spans="1:3" ht="15.75" customHeight="1">
      <c r="A38" t="s">
        <v>64</v>
      </c>
    </row>
    <row r="39" spans="1:3" ht="15.75" customHeight="1">
      <c r="A39" t="s">
        <v>65</v>
      </c>
    </row>
    <row r="40" spans="1:3" ht="15.75" customHeight="1"/>
    <row r="41" spans="1:3" ht="15.75" customHeight="1">
      <c r="A41" t="s">
        <v>66</v>
      </c>
    </row>
    <row r="42" spans="1:3" ht="15.75" customHeight="1"/>
    <row r="43" spans="1:3" ht="15.75" customHeight="1"/>
    <row r="44" spans="1:3" ht="15.75" customHeight="1"/>
    <row r="45" spans="1:3" ht="15.75" customHeight="1"/>
    <row r="46" spans="1:3" ht="15.75" customHeight="1"/>
    <row r="47" spans="1:3" ht="15.75" customHeight="1"/>
    <row r="48" spans="1: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
    <mergeCell ref="C31:E31"/>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zoomScale="120" zoomScaleNormal="120" workbookViewId="0">
      <selection activeCell="C7" sqref="C7"/>
    </sheetView>
  </sheetViews>
  <sheetFormatPr baseColWidth="10" defaultColWidth="14.42578125" defaultRowHeight="15" customHeight="1"/>
  <cols>
    <col min="1" max="1" width="11.42578125" customWidth="1"/>
    <col min="2" max="2" width="18" customWidth="1"/>
    <col min="3" max="3" width="123.140625" customWidth="1"/>
    <col min="4" max="11" width="11.42578125" customWidth="1"/>
  </cols>
  <sheetData>
    <row r="1" spans="1:3">
      <c r="A1" s="65"/>
      <c r="B1" s="66" t="s">
        <v>67</v>
      </c>
      <c r="C1" s="67" t="s">
        <v>68</v>
      </c>
    </row>
    <row r="2" spans="1:3" ht="82.5" customHeight="1">
      <c r="A2" s="81" t="s">
        <v>69</v>
      </c>
      <c r="B2" s="69" t="s">
        <v>70</v>
      </c>
      <c r="C2" s="74" t="s">
        <v>80</v>
      </c>
    </row>
    <row r="3" spans="1:3" ht="87.75" customHeight="1">
      <c r="A3" s="82"/>
      <c r="B3" s="71" t="s">
        <v>71</v>
      </c>
      <c r="C3" s="70" t="s">
        <v>81</v>
      </c>
    </row>
    <row r="4" spans="1:3" ht="138.75" customHeight="1">
      <c r="A4" s="83"/>
      <c r="B4" s="72" t="s">
        <v>72</v>
      </c>
      <c r="C4" s="73" t="s">
        <v>82</v>
      </c>
    </row>
    <row r="5" spans="1:3" ht="53.25" customHeight="1">
      <c r="A5" s="81" t="s">
        <v>32</v>
      </c>
      <c r="B5" s="69" t="s">
        <v>73</v>
      </c>
      <c r="C5" s="75" t="s">
        <v>77</v>
      </c>
    </row>
    <row r="6" spans="1:3" ht="60">
      <c r="A6" s="82"/>
      <c r="B6" s="68" t="s">
        <v>74</v>
      </c>
      <c r="C6" s="70" t="s">
        <v>79</v>
      </c>
    </row>
    <row r="7" spans="1:3" ht="81" customHeight="1">
      <c r="A7" s="83"/>
      <c r="B7" s="77" t="s">
        <v>75</v>
      </c>
      <c r="C7" s="76" t="s">
        <v>78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2">
    <mergeCell ref="A2:A4"/>
    <mergeCell ref="A5:A7"/>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Cálculo</vt:lpstr>
      <vt:lpstr>Justificación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andre</cp:lastModifiedBy>
  <cp:revision/>
  <dcterms:created xsi:type="dcterms:W3CDTF">2021-01-12T19:33:14Z</dcterms:created>
  <dcterms:modified xsi:type="dcterms:W3CDTF">2021-06-17T22:50:34Z</dcterms:modified>
  <cp:category/>
  <cp:contentStatus/>
</cp:coreProperties>
</file>