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040" windowHeight="7485"/>
  </bookViews>
  <sheets>
    <sheet name="Cálculo" sheetId="1" r:id="rId1"/>
    <sheet name="Justificación" sheetId="2" r:id="rId2"/>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1" l="1"/>
  <c r="H18" i="1" l="1"/>
  <c r="B10" i="1"/>
  <c r="B9" i="1"/>
  <c r="B8" i="1"/>
  <c r="B19" i="1"/>
  <c r="B20" i="1" l="1"/>
  <c r="B21" i="1"/>
  <c r="B22" i="1"/>
  <c r="B26" i="1" l="1"/>
  <c r="B31" i="1" s="1"/>
  <c r="K4" i="1"/>
  <c r="K5" i="1" s="1"/>
  <c r="K6" i="1"/>
  <c r="B11" i="1" l="1"/>
  <c r="K8" i="1"/>
  <c r="B30" i="1" l="1"/>
  <c r="B32" i="1" s="1"/>
  <c r="H3" i="1" s="1"/>
  <c r="I7" i="1" l="1"/>
  <c r="K7" i="1"/>
  <c r="K9" i="1" s="1"/>
  <c r="K10" i="1" s="1"/>
  <c r="K11" i="1" s="1"/>
  <c r="K12" i="1" s="1"/>
  <c r="H7" i="1"/>
  <c r="H21" i="1"/>
  <c r="J7" i="1"/>
  <c r="I8" i="1"/>
  <c r="H17" i="1"/>
  <c r="H8" i="1"/>
  <c r="H20" i="1" s="1"/>
  <c r="H22" i="1" s="1"/>
  <c r="H23" i="1" s="1"/>
  <c r="H4" i="1"/>
  <c r="H5" i="1" s="1"/>
  <c r="J6" i="1"/>
  <c r="H6" i="1"/>
  <c r="K13" i="1" l="1"/>
  <c r="K14" i="1" s="1"/>
  <c r="I9" i="1"/>
  <c r="I4" i="1"/>
  <c r="I5" i="1" s="1"/>
  <c r="I6" i="1"/>
  <c r="J8" i="1"/>
  <c r="J9" i="1" s="1"/>
  <c r="J10" i="1" s="1"/>
  <c r="J11" i="1" s="1"/>
  <c r="J12" i="1" s="1"/>
  <c r="J13" i="1" s="1"/>
  <c r="J14" i="1" s="1"/>
  <c r="J4" i="1"/>
  <c r="J5" i="1" s="1"/>
  <c r="H9" i="1"/>
  <c r="H10" i="1" s="1"/>
  <c r="H11" i="1" s="1"/>
  <c r="H12" i="1" s="1"/>
  <c r="H13" i="1" s="1"/>
  <c r="H14" i="1" s="1"/>
  <c r="I10" i="1" l="1"/>
  <c r="I11" i="1" s="1"/>
  <c r="I12" i="1" s="1"/>
  <c r="I13" i="1" s="1"/>
  <c r="I14" i="1" s="1"/>
</calcChain>
</file>

<file path=xl/sharedStrings.xml><?xml version="1.0" encoding="utf-8"?>
<sst xmlns="http://schemas.openxmlformats.org/spreadsheetml/2006/main" count="86" uniqueCount="81">
  <si>
    <t>Las celdas en rojo no se editan ya que se calculan automáticamente</t>
  </si>
  <si>
    <t>Escenarios:</t>
  </si>
  <si>
    <t>Escenario PE</t>
  </si>
  <si>
    <t>Escenario Pesimista</t>
  </si>
  <si>
    <t>Escenario Optimista</t>
  </si>
  <si>
    <t>Escenario Proyectado</t>
  </si>
  <si>
    <t>Las celdas pintadas en verde son las que debés completar</t>
  </si>
  <si>
    <t>Unidades Objetivo</t>
  </si>
  <si>
    <t>Poner Q unidades de los escenarios</t>
  </si>
  <si>
    <t>Unidades/Módulo</t>
  </si>
  <si>
    <t>Unidades/Módulo/Persona</t>
  </si>
  <si>
    <t>Costos Fijos</t>
  </si>
  <si>
    <t>Estudiantes Totales</t>
  </si>
  <si>
    <t>Ingresos</t>
  </si>
  <si>
    <t>Módulos</t>
  </si>
  <si>
    <t>Sueldo Director General</t>
  </si>
  <si>
    <t>Costos Variables</t>
  </si>
  <si>
    <t>Sueldos Directores</t>
  </si>
  <si>
    <t>Costos Totales</t>
  </si>
  <si>
    <t>Salarios</t>
  </si>
  <si>
    <t>Ganancia antes de Impuestos</t>
  </si>
  <si>
    <t>Total Sueldos y Salarios</t>
  </si>
  <si>
    <t>Impuestos</t>
  </si>
  <si>
    <t>Stand ferias / Publicidad</t>
  </si>
  <si>
    <t>Resultado Proyectado</t>
  </si>
  <si>
    <t>Movilidad eventos extra áulicos del programa</t>
  </si>
  <si>
    <t>Valor de Acción Proyectada</t>
  </si>
  <si>
    <t>Herramientas</t>
  </si>
  <si>
    <t>Rentabilidad Proyectada</t>
  </si>
  <si>
    <t>Total Costos Fijos</t>
  </si>
  <si>
    <t>Capitalización:</t>
  </si>
  <si>
    <t>Objetivo = PE</t>
  </si>
  <si>
    <t>$ costo unitario</t>
  </si>
  <si>
    <t>Q a usar del insumo por producto</t>
  </si>
  <si>
    <t>Acciones Internas</t>
  </si>
  <si>
    <t>Costo Variable Unitario</t>
  </si>
  <si>
    <t>Insumo 1: ………………. (costos de este insumo por unidad producida)</t>
  </si>
  <si>
    <t>Acciones Externas</t>
  </si>
  <si>
    <t>Insumo 2: ………………. (costos de este insumo por unidad producida)</t>
  </si>
  <si>
    <t>Costos Variables (al PE)</t>
  </si>
  <si>
    <t>Insumo 3: ………………. (costos de este insumo por unidad producida)</t>
  </si>
  <si>
    <t>Insumo 4: …………….... (costos de este insumo por unidad producida)</t>
  </si>
  <si>
    <t>Total Capital Inicial (PE)</t>
  </si>
  <si>
    <t>Comisión por venta</t>
  </si>
  <si>
    <t>Valor de Acción</t>
  </si>
  <si>
    <t>Costos asociados a la cobranza de venta unitaria (Mercado Pago, Posnet, Tarjetas, etc.)</t>
  </si>
  <si>
    <t>Costos asociados a distribución y entrega unitaria</t>
  </si>
  <si>
    <t>Supuestos de este cálculo de desarrollo de capital inicial:</t>
  </si>
  <si>
    <t>cantidad de acciones emitidas = el doble que la cantidad de miembros de tu emprendimiento</t>
  </si>
  <si>
    <t>capital inicial = para cubrir el total de tus costos fijos + los costos variables hasta alcanzar PE (para después reinvertir para seguir produciendo)</t>
  </si>
  <si>
    <t>Precio</t>
  </si>
  <si>
    <t>No puede ser menor al costo variable unitario, debe contemplar margen para costos fijos + % de ganancia + riesgos</t>
  </si>
  <si>
    <t>*si querés, podés modificar cualquiera de estos supuestos</t>
  </si>
  <si>
    <t>**ver también el cálculo que se desprende en el SGME como sugerencia de valor de acción</t>
  </si>
  <si>
    <t>Punto de Equilibrio</t>
  </si>
  <si>
    <t>(Qe)</t>
  </si>
  <si>
    <t>Contribución Marginal Unitaria (Precio - CVU)</t>
  </si>
  <si>
    <t>Unidades (CF/CMU)</t>
  </si>
  <si>
    <t>Qe = cantidades en las mis Costos Totales son Iguales a mis Ingresos</t>
  </si>
  <si>
    <t>Por debajo de las Qe estaremos en zona de Pérdidas</t>
  </si>
  <si>
    <t xml:space="preserve">Por encima de las Qe estaremos en zona de Ganacias </t>
  </si>
  <si>
    <t>Si entendés que los márgenes de ganancias, los escenarios de producción y/o ventas no son los deseados, podés subir el precio, bajar los costos o aumentar tu objetivo de ventas</t>
  </si>
  <si>
    <t>Preguntas</t>
  </si>
  <si>
    <t>Respuestas</t>
  </si>
  <si>
    <t>Escenario objetivo:</t>
  </si>
  <si>
    <t>1- ¿Por qué elegiste ese objetivo de ventas/producción?</t>
  </si>
  <si>
    <t>2- ¿Cómo vas a hacer para alcanzar esas ventas?</t>
  </si>
  <si>
    <t>3- ¿Cómo vas a hacer para producir esa cantidad en el tiempo determinado?</t>
  </si>
  <si>
    <t>1- ¿Por qué elegiste ese capital incial?</t>
  </si>
  <si>
    <t>2- ¿Por qué elegiste vender esa cantidad de acciones?</t>
  </si>
  <si>
    <t>3- ¿En qué módulo/s del programa van a reinvertir y por qué?</t>
  </si>
  <si>
    <t>Proyección Financiera de Dónde</t>
  </si>
  <si>
    <t>Con una división de tareas estratégica y efectiva, para utilizar el tiempo de forma viable.</t>
  </si>
  <si>
    <t>Porque es suficiente para generar movimientos de dinero y flujo de efectivo.</t>
  </si>
  <si>
    <t>Con estrategias de marketing de gran alcance y atracción, con un speech estratégico y sintético y con una buena base de relación y entendimiento de parte del desarrollo de las redes sociales</t>
  </si>
  <si>
    <t>Porque creemos que es un número realista. Acorde a nuestro esfuerzo y capacidades. Nuestro número de producción alcanza el punto de equilibrio y nos permite generar ganancias.</t>
  </si>
  <si>
    <t>Para guardar un porcentaje cuando la compra y venta de estas tenga mas fluidez. Es importante para el futuro de la compañía que las personas que tienen voz y voto estén interesadas por el bien común.</t>
  </si>
  <si>
    <t>Tras el desarrollo de la página web, una vez ya alcanzado el punto de equilibrio y la empresa se empiece a encaminar, aumentando el valor de las acciones.</t>
  </si>
  <si>
    <t>Hosting</t>
  </si>
  <si>
    <r>
      <rPr>
        <b/>
        <sz val="11"/>
        <color theme="5" tint="-0.249977111117893"/>
        <rFont val="Calibri"/>
        <family val="2"/>
        <scheme val="minor"/>
      </rPr>
      <t>*ACLARACIÓN:</t>
    </r>
    <r>
      <rPr>
        <sz val="11"/>
        <color theme="1"/>
        <rFont val="Calibri"/>
        <family val="2"/>
        <scheme val="minor"/>
      </rPr>
      <t xml:space="preserve"> Se ha modificado la cantidad de sueldos para el Director General y los demás Directores debido a la organización de nuestra empresa. Decidimos crear el puesto de vice o sub director para cada uno ya existente con el din de una mejor y más eficiente organización y comunicación del equipo como también proporcionar una igualdad de oportunidades en cuanto al género .</t>
    </r>
  </si>
  <si>
    <t xml:space="preserve">*ACLARACIÓN: Nuestra empresa ha modifcado la cantidad de acciones externas (establecidas por JAA) ya que consideramos que para el bien de la compañía es necesario que la mayoría de los que tengan voz y voto estén relacionados con el servicio y busquen el éxito y su mejor funcionamiento teniendo conocimientos específicos útiles para alcanzar los objetivos propuestos.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</si>
</sst>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_-&quot;$&quot;* #,##0_-;\-&quot;$&quot;* #,##0_-;_-&quot;$&quot;* &quot;-&quot;??_-;_-@_-"/>
  </numFmts>
  <fonts count="7" x14ac:knownFonts="1">
    <font>
      <sz val="11"/>
      <color theme="1"/>
      <name val="Calibri"/>
      <family val="2"/>
      <scheme val="minor"/>
    </font>
    <font>
      <sz val="11"/>
      <color theme="1"/>
      <name val="Calibri"/>
      <family val="2"/>
      <scheme val="minor"/>
    </font>
    <font>
      <sz val="11"/>
      <color rgb="FFFF0000"/>
      <name val="Calibri"/>
      <family val="2"/>
      <scheme val="minor"/>
    </font>
    <font>
      <b/>
      <sz val="16"/>
      <color theme="9"/>
      <name val="Helvetica"/>
    </font>
    <font>
      <sz val="11"/>
      <color theme="9"/>
      <name val="Helvetica"/>
    </font>
    <font>
      <sz val="11"/>
      <name val="Calibri"/>
      <family val="2"/>
      <scheme val="minor"/>
    </font>
    <font>
      <b/>
      <sz val="11"/>
      <color theme="5" tint="-0.249977111117893"/>
      <name val="Calibri"/>
      <family val="2"/>
      <scheme val="minor"/>
    </font>
  </fonts>
  <fills count="12">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
      <patternFill patternType="solid">
        <fgColor theme="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3" fillId="0" borderId="0" xfId="0" applyFont="1" applyAlignment="1">
      <alignment horizontal="right"/>
    </xf>
    <xf numFmtId="0" fontId="4" fillId="0" borderId="0" xfId="0" applyFont="1" applyAlignment="1">
      <alignment horizontal="right"/>
    </xf>
    <xf numFmtId="0" fontId="0" fillId="2" borderId="1" xfId="0" applyFill="1" applyBorder="1" applyAlignment="1">
      <alignment horizontal="right"/>
    </xf>
    <xf numFmtId="0" fontId="0" fillId="3" borderId="2" xfId="0" applyFill="1" applyBorder="1"/>
    <xf numFmtId="0" fontId="0" fillId="4" borderId="3" xfId="0" applyFill="1" applyBorder="1" applyProtection="1">
      <protection locked="0"/>
    </xf>
    <xf numFmtId="0" fontId="0" fillId="3" borderId="3" xfId="0" applyFill="1" applyBorder="1"/>
    <xf numFmtId="0" fontId="0" fillId="3" borderId="4" xfId="0" applyFill="1" applyBorder="1"/>
    <xf numFmtId="0" fontId="0" fillId="5" borderId="1" xfId="0" applyFill="1" applyBorder="1"/>
    <xf numFmtId="0" fontId="0" fillId="3" borderId="5" xfId="0" applyFill="1" applyBorder="1"/>
    <xf numFmtId="0" fontId="0" fillId="4" borderId="0" xfId="0" applyFill="1" applyProtection="1">
      <protection locked="0"/>
    </xf>
    <xf numFmtId="0" fontId="0" fillId="3" borderId="0" xfId="0" applyFill="1"/>
    <xf numFmtId="0" fontId="0" fillId="3" borderId="6" xfId="0" applyFill="1" applyBorder="1"/>
    <xf numFmtId="1" fontId="2" fillId="5" borderId="1" xfId="0" applyNumberFormat="1" applyFont="1" applyFill="1" applyBorder="1"/>
    <xf numFmtId="165" fontId="2" fillId="3" borderId="0" xfId="1" applyNumberFormat="1" applyFont="1" applyFill="1" applyBorder="1" applyProtection="1"/>
    <xf numFmtId="165" fontId="0" fillId="4" borderId="6" xfId="1" applyNumberFormat="1" applyFont="1" applyFill="1" applyBorder="1" applyProtection="1">
      <protection locked="0"/>
    </xf>
    <xf numFmtId="165" fontId="2" fillId="0" borderId="1" xfId="0" applyNumberFormat="1" applyFont="1" applyBorder="1"/>
    <xf numFmtId="165" fontId="2" fillId="0" borderId="1" xfId="1" applyNumberFormat="1" applyFont="1" applyBorder="1" applyProtection="1"/>
    <xf numFmtId="165" fontId="0" fillId="4" borderId="0" xfId="1" applyNumberFormat="1" applyFont="1" applyFill="1" applyBorder="1" applyProtection="1">
      <protection locked="0"/>
    </xf>
    <xf numFmtId="0" fontId="2" fillId="0" borderId="1" xfId="0" applyFont="1" applyBorder="1"/>
    <xf numFmtId="2" fontId="0" fillId="5" borderId="1" xfId="0" applyNumberFormat="1" applyFill="1" applyBorder="1"/>
    <xf numFmtId="2" fontId="2" fillId="0" borderId="1" xfId="0" applyNumberFormat="1" applyFont="1" applyBorder="1"/>
    <xf numFmtId="0" fontId="0" fillId="3" borderId="7" xfId="0" applyFill="1" applyBorder="1"/>
    <xf numFmtId="165" fontId="2" fillId="3" borderId="8" xfId="1" applyNumberFormat="1" applyFont="1" applyFill="1" applyBorder="1" applyProtection="1"/>
    <xf numFmtId="0" fontId="0" fillId="3" borderId="8" xfId="0" applyFill="1" applyBorder="1"/>
    <xf numFmtId="0" fontId="0" fillId="3" borderId="9" xfId="0" applyFill="1" applyBorder="1"/>
    <xf numFmtId="0" fontId="0" fillId="6" borderId="2" xfId="0" applyFill="1" applyBorder="1"/>
    <xf numFmtId="165" fontId="0" fillId="4" borderId="3" xfId="1" applyNumberFormat="1" applyFont="1" applyFill="1" applyBorder="1" applyProtection="1">
      <protection locked="0"/>
    </xf>
    <xf numFmtId="9" fontId="2" fillId="0" borderId="1" xfId="2" applyFont="1" applyBorder="1" applyProtection="1"/>
    <xf numFmtId="9" fontId="0" fillId="0" borderId="0" xfId="2" applyFont="1" applyProtection="1"/>
    <xf numFmtId="0" fontId="0" fillId="6" borderId="5" xfId="0" applyFill="1" applyBorder="1"/>
    <xf numFmtId="9" fontId="0" fillId="4" borderId="0" xfId="2" applyFont="1" applyFill="1" applyBorder="1" applyProtection="1">
      <protection locked="0"/>
    </xf>
    <xf numFmtId="0" fontId="0" fillId="6" borderId="6" xfId="0" applyFill="1" applyBorder="1"/>
    <xf numFmtId="0" fontId="0" fillId="7" borderId="1" xfId="0" applyFill="1" applyBorder="1"/>
    <xf numFmtId="1" fontId="2" fillId="0" borderId="1" xfId="0" applyNumberFormat="1" applyFont="1" applyBorder="1"/>
    <xf numFmtId="0" fontId="0" fillId="6" borderId="7" xfId="0" applyFill="1" applyBorder="1"/>
    <xf numFmtId="165" fontId="2" fillId="6" borderId="8" xfId="1" applyNumberFormat="1" applyFont="1" applyFill="1" applyBorder="1" applyProtection="1"/>
    <xf numFmtId="0" fontId="0" fillId="8" borderId="10" xfId="0" applyFill="1" applyBorder="1"/>
    <xf numFmtId="165" fontId="0" fillId="4" borderId="11" xfId="1" applyNumberFormat="1" applyFont="1" applyFill="1" applyBorder="1" applyProtection="1">
      <protection locked="0"/>
    </xf>
    <xf numFmtId="0" fontId="0" fillId="9" borderId="2" xfId="0" applyFill="1" applyBorder="1"/>
    <xf numFmtId="165" fontId="2" fillId="9" borderId="11" xfId="0" applyNumberFormat="1" applyFont="1" applyFill="1" applyBorder="1"/>
    <xf numFmtId="0" fontId="0" fillId="9" borderId="12" xfId="0" applyFill="1" applyBorder="1" applyAlignment="1">
      <alignment horizontal="left"/>
    </xf>
    <xf numFmtId="0" fontId="0" fillId="9" borderId="5" xfId="0" applyFill="1" applyBorder="1"/>
    <xf numFmtId="165" fontId="2" fillId="9" borderId="0" xfId="0" applyNumberFormat="1" applyFont="1" applyFill="1"/>
    <xf numFmtId="0" fontId="0" fillId="9" borderId="6" xfId="0" applyFill="1" applyBorder="1" applyAlignment="1">
      <alignment horizontal="left"/>
    </xf>
    <xf numFmtId="0" fontId="0" fillId="9" borderId="7" xfId="0" applyFill="1" applyBorder="1"/>
    <xf numFmtId="0" fontId="0" fillId="9" borderId="9" xfId="0" applyFill="1" applyBorder="1"/>
    <xf numFmtId="0" fontId="0" fillId="10" borderId="1" xfId="0" applyFill="1" applyBorder="1" applyAlignment="1">
      <alignment horizontal="right"/>
    </xf>
    <xf numFmtId="165" fontId="2" fillId="10" borderId="1" xfId="0" applyNumberFormat="1" applyFont="1" applyFill="1" applyBorder="1"/>
    <xf numFmtId="165" fontId="2" fillId="10" borderId="1" xfId="1" applyNumberFormat="1" applyFont="1" applyFill="1" applyBorder="1" applyProtection="1"/>
    <xf numFmtId="0" fontId="2" fillId="10" borderId="1" xfId="0" applyFont="1" applyFill="1" applyBorder="1"/>
    <xf numFmtId="2" fontId="2" fillId="10" borderId="1" xfId="0" applyNumberFormat="1" applyFont="1" applyFill="1" applyBorder="1"/>
    <xf numFmtId="9" fontId="2" fillId="10" borderId="1" xfId="2" applyFont="1" applyFill="1" applyBorder="1" applyProtection="1"/>
    <xf numFmtId="1" fontId="5" fillId="11" borderId="1" xfId="0" applyNumberFormat="1" applyFont="1" applyFill="1" applyBorder="1"/>
    <xf numFmtId="0" fontId="0" fillId="2" borderId="1" xfId="0" applyFill="1" applyBorder="1" applyAlignment="1">
      <alignment horizontal="left"/>
    </xf>
    <xf numFmtId="0" fontId="0" fillId="0" borderId="3" xfId="0" applyBorder="1" applyAlignment="1">
      <alignment wrapText="1"/>
    </xf>
    <xf numFmtId="0" fontId="0" fillId="0" borderId="8" xfId="0" applyBorder="1" applyAlignment="1">
      <alignment wrapText="1"/>
    </xf>
    <xf numFmtId="0" fontId="0" fillId="0" borderId="0" xfId="0" applyAlignment="1">
      <alignment wrapText="1"/>
    </xf>
    <xf numFmtId="0" fontId="0" fillId="0" borderId="11" xfId="0" applyBorder="1"/>
    <xf numFmtId="0" fontId="0" fillId="0" borderId="12" xfId="0" applyBorder="1"/>
    <xf numFmtId="0" fontId="0" fillId="2" borderId="10" xfId="0" applyFill="1" applyBorder="1"/>
    <xf numFmtId="0" fontId="0" fillId="11" borderId="0" xfId="0" applyFill="1"/>
    <xf numFmtId="0" fontId="0" fillId="6" borderId="3" xfId="0" applyFill="1" applyBorder="1"/>
    <xf numFmtId="0" fontId="0" fillId="6" borderId="0" xfId="0" applyFill="1"/>
    <xf numFmtId="0" fontId="0" fillId="6" borderId="8" xfId="0" applyFill="1" applyBorder="1" applyAlignment="1">
      <alignment horizontal="left"/>
    </xf>
    <xf numFmtId="0" fontId="0" fillId="6" borderId="8" xfId="0" applyFill="1" applyBorder="1"/>
    <xf numFmtId="0" fontId="0" fillId="6" borderId="9" xfId="0" applyFill="1" applyBorder="1"/>
    <xf numFmtId="164" fontId="0" fillId="4" borderId="0" xfId="1" applyNumberFormat="1" applyFont="1" applyFill="1" applyBorder="1" applyProtection="1">
      <protection locked="0"/>
    </xf>
    <xf numFmtId="0" fontId="0" fillId="4" borderId="4" xfId="0" applyFill="1" applyBorder="1" applyAlignment="1">
      <alignment horizontal="center"/>
    </xf>
    <xf numFmtId="0" fontId="0" fillId="4" borderId="6" xfId="0" applyFill="1" applyBorder="1" applyAlignment="1">
      <alignment horizontal="center"/>
    </xf>
    <xf numFmtId="164" fontId="2" fillId="6" borderId="0" xfId="1" applyNumberFormat="1" applyFont="1" applyFill="1" applyBorder="1" applyProtection="1">
      <protection locked="0"/>
    </xf>
    <xf numFmtId="164" fontId="2" fillId="6" borderId="3" xfId="1" applyNumberFormat="1" applyFont="1" applyFill="1" applyBorder="1" applyProtection="1">
      <protection locked="0"/>
    </xf>
    <xf numFmtId="1" fontId="2" fillId="9" borderId="8" xfId="0" applyNumberFormat="1" applyFont="1" applyFill="1" applyBorder="1" applyAlignment="1">
      <alignment horizont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wrapText="1"/>
    </xf>
    <xf numFmtId="0" fontId="0" fillId="8" borderId="13" xfId="0" applyFill="1" applyBorder="1" applyAlignment="1">
      <alignment horizontal="left"/>
    </xf>
    <xf numFmtId="0" fontId="0" fillId="8" borderId="14" xfId="0" applyFill="1" applyBorder="1" applyAlignment="1">
      <alignment horizontal="left"/>
    </xf>
    <xf numFmtId="0" fontId="0" fillId="8" borderId="15" xfId="0" applyFill="1" applyBorder="1" applyAlignment="1">
      <alignment horizontal="left"/>
    </xf>
    <xf numFmtId="0" fontId="0" fillId="3" borderId="3" xfId="0" applyFill="1" applyBorder="1" applyAlignment="1">
      <alignment horizontal="center" vertical="center" wrapText="1"/>
    </xf>
    <xf numFmtId="0" fontId="0" fillId="0" borderId="5" xfId="0" applyBorder="1" applyAlignment="1">
      <alignment horizontal="center" wrapText="1"/>
    </xf>
    <xf numFmtId="0" fontId="0" fillId="0" borderId="0" xfId="0" applyBorder="1" applyAlignment="1">
      <alignment horizontal="center" wrapText="1"/>
    </xf>
    <xf numFmtId="0" fontId="0" fillId="0" borderId="2" xfId="0" applyBorder="1" applyAlignment="1">
      <alignment horizontal="center" vertical="center" textRotation="90"/>
    </xf>
    <xf numFmtId="0" fontId="0" fillId="0" borderId="5" xfId="0" applyBorder="1" applyAlignment="1">
      <alignment horizontal="center" vertical="center" textRotation="90"/>
    </xf>
    <xf numFmtId="0" fontId="0" fillId="0" borderId="7" xfId="0" applyBorder="1" applyAlignment="1">
      <alignment horizontal="center" vertical="center" textRotation="90"/>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15903</xdr:colOff>
      <xdr:row>0</xdr:row>
      <xdr:rowOff>23856</xdr:rowOff>
    </xdr:from>
    <xdr:ext cx="2158448" cy="535821"/>
    <xdr:pic>
      <xdr:nvPicPr>
        <xdr:cNvPr id="2" name="Imagen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03" y="23856"/>
          <a:ext cx="2158448" cy="535821"/>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topLeftCell="E9" workbookViewId="0">
      <selection activeCell="I18" sqref="I18:L22"/>
    </sheetView>
  </sheetViews>
  <sheetFormatPr baseColWidth="10" defaultColWidth="11.42578125" defaultRowHeight="15" x14ac:dyDescent="0.25"/>
  <cols>
    <col min="1" max="1" width="20.140625" bestFit="1" customWidth="1"/>
    <col min="2" max="2" width="15.140625" customWidth="1"/>
    <col min="3" max="3" width="75" customWidth="1"/>
    <col min="4" max="4" width="16.140625" bestFit="1" customWidth="1"/>
    <col min="5" max="5" width="28.7109375" bestFit="1" customWidth="1"/>
    <col min="7" max="7" width="25" customWidth="1"/>
    <col min="8" max="8" width="11.7109375" bestFit="1" customWidth="1"/>
    <col min="9" max="9" width="17.140625" bestFit="1" customWidth="1"/>
    <col min="10" max="10" width="17.28515625" bestFit="1" customWidth="1"/>
    <col min="11" max="11" width="18.7109375" bestFit="1" customWidth="1"/>
    <col min="12" max="12" width="29.85546875" bestFit="1" customWidth="1"/>
    <col min="13" max="13" width="22.5703125" bestFit="1" customWidth="1"/>
  </cols>
  <sheetData>
    <row r="1" spans="1:13" ht="20.25" x14ac:dyDescent="0.3">
      <c r="C1" s="1" t="s">
        <v>71</v>
      </c>
    </row>
    <row r="2" spans="1:13" x14ac:dyDescent="0.25">
      <c r="C2" s="2" t="s">
        <v>0</v>
      </c>
      <c r="G2" s="54" t="s">
        <v>1</v>
      </c>
      <c r="H2" s="3" t="s">
        <v>2</v>
      </c>
      <c r="I2" s="3" t="s">
        <v>3</v>
      </c>
      <c r="J2" s="3" t="s">
        <v>4</v>
      </c>
      <c r="K2" s="47" t="s">
        <v>5</v>
      </c>
    </row>
    <row r="3" spans="1:13" x14ac:dyDescent="0.25">
      <c r="C3" s="2" t="s">
        <v>6</v>
      </c>
      <c r="G3" s="8" t="s">
        <v>7</v>
      </c>
      <c r="H3" s="13">
        <f>+B32</f>
        <v>9.4888888888888889</v>
      </c>
      <c r="I3" s="53">
        <v>4</v>
      </c>
      <c r="J3" s="53">
        <v>20</v>
      </c>
      <c r="K3" s="53">
        <v>12</v>
      </c>
      <c r="L3" s="61" t="s">
        <v>8</v>
      </c>
    </row>
    <row r="4" spans="1:13" x14ac:dyDescent="0.25">
      <c r="G4" s="20" t="s">
        <v>9</v>
      </c>
      <c r="H4" s="21">
        <f>+H3/$B$7</f>
        <v>0.59305555555555556</v>
      </c>
      <c r="I4" s="21">
        <f>+I3/$B$7</f>
        <v>0.25</v>
      </c>
      <c r="J4" s="21">
        <f>+J3/$B$7</f>
        <v>1.25</v>
      </c>
      <c r="K4" s="51">
        <f>+K3/$B$7</f>
        <v>0.75</v>
      </c>
    </row>
    <row r="5" spans="1:13" x14ac:dyDescent="0.25">
      <c r="G5" s="20" t="s">
        <v>10</v>
      </c>
      <c r="H5" s="21">
        <f t="shared" ref="H5:J5" si="0">+H4/$B$6</f>
        <v>2.1965020576131686E-2</v>
      </c>
      <c r="I5" s="21">
        <f t="shared" si="0"/>
        <v>9.2592592592592587E-3</v>
      </c>
      <c r="J5" s="21">
        <f t="shared" si="0"/>
        <v>4.6296296296296294E-2</v>
      </c>
      <c r="K5" s="51">
        <f t="shared" ref="K5" si="1">+K4/$B$6</f>
        <v>2.7777777777777776E-2</v>
      </c>
    </row>
    <row r="6" spans="1:13" x14ac:dyDescent="0.25">
      <c r="A6" s="4" t="s">
        <v>11</v>
      </c>
      <c r="B6" s="5">
        <v>27</v>
      </c>
      <c r="C6" s="6" t="s">
        <v>12</v>
      </c>
      <c r="D6" s="7"/>
      <c r="G6" s="8" t="s">
        <v>13</v>
      </c>
      <c r="H6" s="17">
        <f>+$B$28*H3</f>
        <v>18977.777777777777</v>
      </c>
      <c r="I6" s="17">
        <f>+$B$28*I3</f>
        <v>8000</v>
      </c>
      <c r="J6" s="17">
        <f>+$B$28*J3</f>
        <v>40000</v>
      </c>
      <c r="K6" s="49">
        <f>+$B$28*K3</f>
        <v>24000</v>
      </c>
    </row>
    <row r="7" spans="1:13" x14ac:dyDescent="0.25">
      <c r="A7" s="9"/>
      <c r="B7" s="10">
        <v>16</v>
      </c>
      <c r="C7" s="11" t="s">
        <v>14</v>
      </c>
      <c r="D7" s="12"/>
      <c r="G7" s="8" t="s">
        <v>11</v>
      </c>
      <c r="H7" s="16">
        <f t="shared" ref="H7:K7" si="2">+$B$16</f>
        <v>17080</v>
      </c>
      <c r="I7" s="16">
        <f t="shared" si="2"/>
        <v>17080</v>
      </c>
      <c r="J7" s="16">
        <f t="shared" si="2"/>
        <v>17080</v>
      </c>
      <c r="K7" s="48">
        <f t="shared" si="2"/>
        <v>17080</v>
      </c>
    </row>
    <row r="8" spans="1:13" x14ac:dyDescent="0.25">
      <c r="A8" s="9"/>
      <c r="B8" s="14">
        <f>2*D8*B7</f>
        <v>1600</v>
      </c>
      <c r="C8" s="11" t="s">
        <v>15</v>
      </c>
      <c r="D8" s="15">
        <v>50</v>
      </c>
      <c r="G8" s="8" t="s">
        <v>16</v>
      </c>
      <c r="H8" s="17">
        <f>+$B$26*H3</f>
        <v>1897.7777777777778</v>
      </c>
      <c r="I8" s="17">
        <f>+$B$26*I3</f>
        <v>800</v>
      </c>
      <c r="J8" s="17">
        <f>+$B$26*J3</f>
        <v>4000</v>
      </c>
      <c r="K8" s="49">
        <f>+$B$26*K3</f>
        <v>2400</v>
      </c>
    </row>
    <row r="9" spans="1:13" x14ac:dyDescent="0.25">
      <c r="A9" s="9"/>
      <c r="B9" s="14">
        <f>8*D9*B7</f>
        <v>4480</v>
      </c>
      <c r="C9" s="11" t="s">
        <v>17</v>
      </c>
      <c r="D9" s="15">
        <v>35</v>
      </c>
      <c r="G9" s="8" t="s">
        <v>18</v>
      </c>
      <c r="H9" s="16">
        <f t="shared" ref="H9:J9" si="3">+H8+H7</f>
        <v>18977.777777777777</v>
      </c>
      <c r="I9" s="16">
        <f t="shared" si="3"/>
        <v>17880</v>
      </c>
      <c r="J9" s="16">
        <f t="shared" si="3"/>
        <v>21080</v>
      </c>
      <c r="K9" s="48">
        <f t="shared" ref="K9" si="4">+K8+K7</f>
        <v>19480</v>
      </c>
    </row>
    <row r="10" spans="1:13" x14ac:dyDescent="0.25">
      <c r="A10" s="9"/>
      <c r="B10" s="14">
        <f>(+B6-10)*D10*B7</f>
        <v>6800</v>
      </c>
      <c r="C10" s="11" t="s">
        <v>19</v>
      </c>
      <c r="D10" s="15">
        <v>25</v>
      </c>
      <c r="G10" s="8" t="s">
        <v>20</v>
      </c>
      <c r="H10" s="16">
        <f>+H6-H9</f>
        <v>0</v>
      </c>
      <c r="I10" s="16">
        <f>+I6-I9</f>
        <v>-9880</v>
      </c>
      <c r="J10" s="16">
        <f>+J6-J9</f>
        <v>18920</v>
      </c>
      <c r="K10" s="48">
        <f>+K6-K9</f>
        <v>4520</v>
      </c>
    </row>
    <row r="11" spans="1:13" x14ac:dyDescent="0.25">
      <c r="A11" s="9"/>
      <c r="B11" s="14">
        <f>+SUM(B8:B10)</f>
        <v>12880</v>
      </c>
      <c r="C11" s="11" t="s">
        <v>21</v>
      </c>
      <c r="D11" s="12"/>
      <c r="G11" s="8" t="s">
        <v>22</v>
      </c>
      <c r="H11" s="19">
        <f t="shared" ref="H11:J11" si="5">+IF(H10&gt;0,H10*0.05,0)</f>
        <v>0</v>
      </c>
      <c r="I11" s="19">
        <f t="shared" si="5"/>
        <v>0</v>
      </c>
      <c r="J11" s="19">
        <f t="shared" si="5"/>
        <v>946</v>
      </c>
      <c r="K11" s="50">
        <f t="shared" ref="K11" si="6">+IF(K10&gt;0,K10*0.05,0)</f>
        <v>226</v>
      </c>
    </row>
    <row r="12" spans="1:13" x14ac:dyDescent="0.25">
      <c r="A12" s="9"/>
      <c r="B12" s="18">
        <v>3000</v>
      </c>
      <c r="C12" s="11" t="s">
        <v>23</v>
      </c>
      <c r="D12" s="12"/>
      <c r="G12" s="8" t="s">
        <v>24</v>
      </c>
      <c r="H12" s="16">
        <f t="shared" ref="H12:J12" si="7">+H10-H11</f>
        <v>0</v>
      </c>
      <c r="I12" s="16">
        <f t="shared" si="7"/>
        <v>-9880</v>
      </c>
      <c r="J12" s="16">
        <f t="shared" si="7"/>
        <v>17974</v>
      </c>
      <c r="K12" s="48">
        <f t="shared" ref="K12" si="8">+K10-K11</f>
        <v>4294</v>
      </c>
    </row>
    <row r="13" spans="1:13" x14ac:dyDescent="0.25">
      <c r="A13" s="9"/>
      <c r="B13" s="18">
        <v>0</v>
      </c>
      <c r="C13" s="11" t="s">
        <v>25</v>
      </c>
      <c r="D13" s="12"/>
      <c r="G13" s="8" t="s">
        <v>26</v>
      </c>
      <c r="H13" s="16">
        <f>+H12/($H$18+$H$19)+$H$23</f>
        <v>441.34366925064597</v>
      </c>
      <c r="I13" s="16">
        <f>+I12/($H$18+$H$19)+$H$23</f>
        <v>211.57622739018086</v>
      </c>
      <c r="J13" s="16">
        <f>+J12/($H$18+$H$19)+$H$23</f>
        <v>859.34366925064592</v>
      </c>
      <c r="K13" s="48">
        <f>+K12/($H$18+$H$19)+$H$23</f>
        <v>541.20413436692502</v>
      </c>
    </row>
    <row r="14" spans="1:13" x14ac:dyDescent="0.25">
      <c r="A14" s="9"/>
      <c r="B14" s="18">
        <v>0</v>
      </c>
      <c r="C14" s="11" t="s">
        <v>27</v>
      </c>
      <c r="D14" s="12"/>
      <c r="G14" s="8" t="s">
        <v>28</v>
      </c>
      <c r="H14" s="28">
        <f>(H13/$H$23)-1</f>
        <v>0</v>
      </c>
      <c r="I14" s="28">
        <f>(I13/$H$23)-1</f>
        <v>-0.52060889929742382</v>
      </c>
      <c r="J14" s="28">
        <f>(J13/$H$23)-1</f>
        <v>0.94710772833723644</v>
      </c>
      <c r="K14" s="52">
        <f t="shared" ref="K14" si="9">(K13/$H$23)-1</f>
        <v>0.22626463700234178</v>
      </c>
      <c r="L14" s="29"/>
    </row>
    <row r="15" spans="1:13" x14ac:dyDescent="0.25">
      <c r="A15" s="9"/>
      <c r="B15" s="18">
        <v>1200</v>
      </c>
      <c r="C15" s="11" t="s">
        <v>78</v>
      </c>
      <c r="D15" s="12"/>
    </row>
    <row r="16" spans="1:13" x14ac:dyDescent="0.25">
      <c r="A16" s="22"/>
      <c r="B16" s="23">
        <f>+SUM(B11:B15)</f>
        <v>17080</v>
      </c>
      <c r="C16" s="24" t="s">
        <v>29</v>
      </c>
      <c r="D16" s="25"/>
      <c r="G16" t="s">
        <v>30</v>
      </c>
      <c r="J16" s="29"/>
      <c r="K16" s="29"/>
      <c r="L16" s="29"/>
      <c r="M16" s="29"/>
    </row>
    <row r="17" spans="1:12" ht="44.25" customHeight="1" x14ac:dyDescent="0.25">
      <c r="A17" s="81" t="s">
        <v>79</v>
      </c>
      <c r="B17" s="81"/>
      <c r="C17" s="81"/>
      <c r="D17" s="81"/>
      <c r="G17" s="33" t="s">
        <v>31</v>
      </c>
      <c r="H17" s="34">
        <f>+H3</f>
        <v>9.4888888888888889</v>
      </c>
    </row>
    <row r="18" spans="1:12" ht="15" customHeight="1" x14ac:dyDescent="0.25">
      <c r="D18" t="s">
        <v>32</v>
      </c>
      <c r="E18" t="s">
        <v>33</v>
      </c>
      <c r="G18" s="33" t="s">
        <v>34</v>
      </c>
      <c r="H18" s="19">
        <f>+$B$6</f>
        <v>27</v>
      </c>
      <c r="I18" s="82" t="s">
        <v>80</v>
      </c>
      <c r="J18" s="83"/>
      <c r="K18" s="83"/>
      <c r="L18" s="83"/>
    </row>
    <row r="19" spans="1:12" ht="15" customHeight="1" x14ac:dyDescent="0.25">
      <c r="A19" s="26" t="s">
        <v>35</v>
      </c>
      <c r="B19" s="71">
        <f>IF(D19&gt;0.001,D19*E19,0)</f>
        <v>0</v>
      </c>
      <c r="C19" s="62" t="s">
        <v>36</v>
      </c>
      <c r="D19" s="27"/>
      <c r="E19" s="68">
        <v>0</v>
      </c>
      <c r="G19" s="33" t="s">
        <v>37</v>
      </c>
      <c r="H19" s="19">
        <v>16</v>
      </c>
      <c r="I19" s="82"/>
      <c r="J19" s="83"/>
      <c r="K19" s="83"/>
      <c r="L19" s="83"/>
    </row>
    <row r="20" spans="1:12" x14ac:dyDescent="0.25">
      <c r="A20" s="30"/>
      <c r="B20" s="70">
        <f>IF(D20&gt;0.001,D20*E20,0)</f>
        <v>0</v>
      </c>
      <c r="C20" s="63" t="s">
        <v>38</v>
      </c>
      <c r="D20" s="67">
        <v>0</v>
      </c>
      <c r="E20" s="69">
        <v>0</v>
      </c>
      <c r="G20" s="33" t="s">
        <v>39</v>
      </c>
      <c r="H20" s="16">
        <f>+H8</f>
        <v>1897.7777777777778</v>
      </c>
      <c r="I20" s="82"/>
      <c r="J20" s="83"/>
      <c r="K20" s="83"/>
      <c r="L20" s="83"/>
    </row>
    <row r="21" spans="1:12" x14ac:dyDescent="0.25">
      <c r="A21" s="30"/>
      <c r="B21" s="70">
        <f>IF(D21&gt;0.001,D21*E21,0)</f>
        <v>0</v>
      </c>
      <c r="C21" s="63" t="s">
        <v>40</v>
      </c>
      <c r="D21" s="67">
        <v>0</v>
      </c>
      <c r="E21" s="69">
        <v>0</v>
      </c>
      <c r="G21" s="33" t="s">
        <v>11</v>
      </c>
      <c r="H21" s="16">
        <f>+$B$16</f>
        <v>17080</v>
      </c>
      <c r="I21" s="82"/>
      <c r="J21" s="83"/>
      <c r="K21" s="83"/>
      <c r="L21" s="83"/>
    </row>
    <row r="22" spans="1:12" x14ac:dyDescent="0.25">
      <c r="A22" s="30"/>
      <c r="B22" s="70">
        <f>IF(D22&gt;0.001,D22*E22,0)</f>
        <v>0</v>
      </c>
      <c r="C22" s="63" t="s">
        <v>41</v>
      </c>
      <c r="D22" s="18">
        <v>0</v>
      </c>
      <c r="E22" s="69">
        <v>0</v>
      </c>
      <c r="G22" s="33" t="s">
        <v>42</v>
      </c>
      <c r="H22" s="16">
        <f>+H21+H20</f>
        <v>18977.777777777777</v>
      </c>
      <c r="I22" s="82"/>
      <c r="J22" s="83"/>
      <c r="K22" s="83"/>
      <c r="L22" s="83"/>
    </row>
    <row r="23" spans="1:12" x14ac:dyDescent="0.25">
      <c r="A23" s="30"/>
      <c r="B23" s="31">
        <v>0.1</v>
      </c>
      <c r="C23" s="63" t="s">
        <v>43</v>
      </c>
      <c r="D23" s="63"/>
      <c r="E23" s="32"/>
      <c r="G23" s="33" t="s">
        <v>44</v>
      </c>
      <c r="H23" s="17">
        <f>+H22/(H19+H18)</f>
        <v>441.34366925064597</v>
      </c>
    </row>
    <row r="24" spans="1:12" x14ac:dyDescent="0.25">
      <c r="A24" s="30"/>
      <c r="B24" s="31">
        <v>0</v>
      </c>
      <c r="C24" s="63" t="s">
        <v>45</v>
      </c>
      <c r="D24" s="63"/>
      <c r="E24" s="32"/>
    </row>
    <row r="25" spans="1:12" x14ac:dyDescent="0.25">
      <c r="A25" s="30"/>
      <c r="B25" s="18">
        <v>0</v>
      </c>
      <c r="C25" s="63" t="s">
        <v>46</v>
      </c>
      <c r="D25" s="63"/>
      <c r="E25" s="32"/>
      <c r="G25" t="s">
        <v>47</v>
      </c>
    </row>
    <row r="26" spans="1:12" x14ac:dyDescent="0.25">
      <c r="A26" s="35"/>
      <c r="B26" s="36">
        <f>+B19+(B28*B23)+(B24*B28)+B25+B20+B21+B22</f>
        <v>200</v>
      </c>
      <c r="C26" s="64" t="s">
        <v>35</v>
      </c>
      <c r="D26" s="65"/>
      <c r="E26" s="66"/>
      <c r="G26" t="s">
        <v>48</v>
      </c>
    </row>
    <row r="27" spans="1:12" x14ac:dyDescent="0.25">
      <c r="G27" t="s">
        <v>49</v>
      </c>
    </row>
    <row r="28" spans="1:12" x14ac:dyDescent="0.25">
      <c r="A28" s="37" t="s">
        <v>50</v>
      </c>
      <c r="B28" s="38">
        <v>2000</v>
      </c>
      <c r="C28" s="78" t="s">
        <v>51</v>
      </c>
      <c r="D28" s="79"/>
      <c r="E28" s="80"/>
      <c r="G28" t="s">
        <v>52</v>
      </c>
    </row>
    <row r="29" spans="1:12" x14ac:dyDescent="0.25">
      <c r="G29" t="s">
        <v>53</v>
      </c>
    </row>
    <row r="30" spans="1:12" x14ac:dyDescent="0.25">
      <c r="A30" s="39" t="s">
        <v>54</v>
      </c>
      <c r="B30" s="40">
        <f>+B16</f>
        <v>17080</v>
      </c>
      <c r="C30" s="41" t="s">
        <v>11</v>
      </c>
    </row>
    <row r="31" spans="1:12" x14ac:dyDescent="0.25">
      <c r="A31" s="42" t="s">
        <v>55</v>
      </c>
      <c r="B31" s="43">
        <f>+B28-B26</f>
        <v>1800</v>
      </c>
      <c r="C31" s="44" t="s">
        <v>56</v>
      </c>
    </row>
    <row r="32" spans="1:12" x14ac:dyDescent="0.25">
      <c r="A32" s="45"/>
      <c r="B32" s="72">
        <f>+B30/B31</f>
        <v>9.4888888888888889</v>
      </c>
      <c r="C32" s="46" t="s">
        <v>57</v>
      </c>
    </row>
    <row r="34" spans="1:1" x14ac:dyDescent="0.25">
      <c r="A34" t="s">
        <v>58</v>
      </c>
    </row>
    <row r="35" spans="1:1" x14ac:dyDescent="0.25">
      <c r="A35" t="s">
        <v>59</v>
      </c>
    </row>
    <row r="36" spans="1:1" x14ac:dyDescent="0.25">
      <c r="A36" t="s">
        <v>60</v>
      </c>
    </row>
    <row r="38" spans="1:1" x14ac:dyDescent="0.25">
      <c r="A38" t="s">
        <v>61</v>
      </c>
    </row>
  </sheetData>
  <mergeCells count="3">
    <mergeCell ref="C28:E28"/>
    <mergeCell ref="A17:D17"/>
    <mergeCell ref="I18:L22"/>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4" workbookViewId="0">
      <selection activeCell="C13" sqref="C12:C13"/>
    </sheetView>
  </sheetViews>
  <sheetFormatPr baseColWidth="10" defaultColWidth="11.42578125" defaultRowHeight="15" x14ac:dyDescent="0.25"/>
  <cols>
    <col min="2" max="2" width="18" customWidth="1"/>
    <col min="3" max="3" width="123.140625" customWidth="1"/>
  </cols>
  <sheetData>
    <row r="1" spans="1:3" x14ac:dyDescent="0.25">
      <c r="A1" s="60"/>
      <c r="B1" s="58" t="s">
        <v>62</v>
      </c>
      <c r="C1" s="59" t="s">
        <v>63</v>
      </c>
    </row>
    <row r="2" spans="1:3" ht="75" x14ac:dyDescent="0.25">
      <c r="A2" s="84" t="s">
        <v>64</v>
      </c>
      <c r="B2" s="55" t="s">
        <v>65</v>
      </c>
      <c r="C2" s="73" t="s">
        <v>75</v>
      </c>
    </row>
    <row r="3" spans="1:3" ht="45" x14ac:dyDescent="0.25">
      <c r="A3" s="85"/>
      <c r="B3" s="57" t="s">
        <v>66</v>
      </c>
      <c r="C3" s="74" t="s">
        <v>74</v>
      </c>
    </row>
    <row r="4" spans="1:3" ht="90" x14ac:dyDescent="0.25">
      <c r="A4" s="86"/>
      <c r="B4" s="56" t="s">
        <v>67</v>
      </c>
      <c r="C4" s="75" t="s">
        <v>72</v>
      </c>
    </row>
    <row r="5" spans="1:3" ht="45" x14ac:dyDescent="0.25">
      <c r="A5" s="84" t="s">
        <v>30</v>
      </c>
      <c r="B5" s="55" t="s">
        <v>68</v>
      </c>
      <c r="C5" s="76" t="s">
        <v>73</v>
      </c>
    </row>
    <row r="6" spans="1:3" ht="60" x14ac:dyDescent="0.25">
      <c r="A6" s="85"/>
      <c r="B6" s="57" t="s">
        <v>69</v>
      </c>
      <c r="C6" s="74" t="s">
        <v>76</v>
      </c>
    </row>
    <row r="7" spans="1:3" ht="75" x14ac:dyDescent="0.25">
      <c r="A7" s="86"/>
      <c r="B7" s="56" t="s">
        <v>70</v>
      </c>
      <c r="C7" s="77" t="s">
        <v>77</v>
      </c>
    </row>
  </sheetData>
  <mergeCells count="2">
    <mergeCell ref="A2:A4"/>
    <mergeCell ref="A5:A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Cálculo</vt:lpstr>
      <vt:lpstr>Justificación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DC</cp:lastModifiedBy>
  <cp:revision/>
  <dcterms:created xsi:type="dcterms:W3CDTF">2021-01-12T19:33:14Z</dcterms:created>
  <dcterms:modified xsi:type="dcterms:W3CDTF">2021-06-22T01:11:16Z</dcterms:modified>
</cp:coreProperties>
</file>