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sella\Documents\PROFESORADO\INSSC Admin Producc y Comercializacion\Junior\RUEDA CAPITALIZACION\"/>
    </mc:Choice>
  </mc:AlternateContent>
  <bookViews>
    <workbookView xWindow="0" yWindow="0" windowWidth="11355" windowHeight="4365"/>
  </bookViews>
  <sheets>
    <sheet name="Cálculo " sheetId="1" r:id="rId1"/>
    <sheet name="Justificación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" i="1" l="1"/>
  <c r="I3" i="1"/>
  <c r="B20" i="1" l="1"/>
  <c r="D21" i="1"/>
  <c r="J3" i="1"/>
  <c r="B24" i="1"/>
  <c r="B21" i="1" l="1"/>
  <c r="B22" i="1"/>
  <c r="B23" i="1"/>
  <c r="B19" i="1" l="1"/>
  <c r="B28" i="1" s="1"/>
  <c r="B8" i="1"/>
  <c r="B33" i="1" l="1"/>
  <c r="K4" i="1"/>
  <c r="K5" i="1" s="1"/>
  <c r="K6" i="1"/>
  <c r="H18" i="1" l="1"/>
  <c r="H19" i="1" s="1"/>
  <c r="B10" i="1"/>
  <c r="B9" i="1"/>
  <c r="B11" i="1" l="1"/>
  <c r="B16" i="1" s="1"/>
  <c r="I7" i="1" s="1"/>
  <c r="K8" i="1"/>
  <c r="J7" i="1" l="1"/>
  <c r="B32" i="1"/>
  <c r="B34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5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<sst xmlns="http://schemas.openxmlformats.org/spreadsheetml/2006/main" count="86" uniqueCount="81">
  <si>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</si>
  <si>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</si>
  <si>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</si>
  <si>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</si>
  <si>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</si>
  <si>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</si>
  <si>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</si>
  <si>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</si>
  <si>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</si>
  <si>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</si>
  <si>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</si>
  <si>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</si>
  <si>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</si>
  <si>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</si>
  <si>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</si>
  <si>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</si>
  <si>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</si>
  <si>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</si>
  <si>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</si>
  <si>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</si>
  <si>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</si>
  <si>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</si>
  <si>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</si>
  <si>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</si>
  <si>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</si>
  <si>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</si>
  <si>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</si>
  <si>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</si>
  <si>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</si>
  <si>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</si>
  <si>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</si>
  <si>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</si>
  <si>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</si>
  <si>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</si>
  <si>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</si>
  <si>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</si>
  <si>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</si>
  <si>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</si>
  <si>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</si>
  <si>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</si>
  <si>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</si>
  <si>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</si>
  <si>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</si>
  <si>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</si>
  <si>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</si>
  <si>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</si>
  <si>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</si>
  <si>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</si>
  <si>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</si>
  <si>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</si>
  <si>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</si>
  <si>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</si>
  <si>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</si>
  <si>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</si>
  <si>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</si>
  <si>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</si>
  <si>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</si>
  <si>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</si>
  <si>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</si>
  <si>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</si>
  <si>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</si>
  <si>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</si>
  <si>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</si>
  <si>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</si>
  <si>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</si>
  <si>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</si>
  <si>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</si>
  <si>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</si>
  <si>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</si>
  <si>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4: pavilon</t>
  </si>
  <si>
    <t>Insumo 2: frasco</t>
  </si>
  <si>
    <t>Insumo 1: cera</t>
  </si>
  <si>
    <t>Insumo 5: esencia</t>
  </si>
  <si>
    <t>Insumo 6: dije</t>
  </si>
  <si>
    <t>Porque somos capaces de poder llegar a cumplir ese objetivo y ademas poder obtener una mayor ganancia.</t>
  </si>
  <si>
    <t>Insumo 3: stiker + ojalillo</t>
  </si>
  <si>
    <t>Con la participacion y el esfuerzo de todos, podremos producir esa cantidad de velas en el tiempo determinado.</t>
  </si>
  <si>
    <t>Porque lo estipula el manual y ademas para ayudarnos con la produccion de una gran parte de el producto.</t>
  </si>
  <si>
    <t>Porque esa cantidad podra abastecer la produccion de las velas para poder llegar al punto de equilibrio y luego poder obtener ganancias.</t>
  </si>
  <si>
    <t>Con la ayuda de la publicidad por medio de las redes sociales, familiares, amigos y la cooperacion de toda la empresa para poder alcanzar esa cantidad de ventas</t>
  </si>
  <si>
    <t>En el modulo 11 y 13, porque se tiene que volver a producir más velas para seguir vendiendolas.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</si>
</sst>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K4" sqref="K4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+B34</f>
        <v>119.51640759930915</v>
      </c>
      <c r="I3" s="53">
        <f>5*32</f>
        <v>160</v>
      </c>
      <c r="J3" s="53">
        <f>12*32</f>
        <v>384</v>
      </c>
      <c r="K3" s="53">
        <f>10*32</f>
        <v>320</v>
      </c>
      <c r="L3" s="61" t="s">
        <v>9</v>
      </c>
    </row>
    <row r="4" spans="1:13" x14ac:dyDescent="0.25">
      <c r="G4" s="20" t="s">
        <v>10</v>
      </c>
      <c r="H4" s="21">
        <f>+H3/$B$7</f>
        <v>7.4697754749568217</v>
      </c>
      <c r="I4" s="21">
        <f>+I3/$B$7</f>
        <v>10</v>
      </c>
      <c r="J4" s="21">
        <f>+J3/$B$7</f>
        <v>24</v>
      </c>
      <c r="K4" s="51">
        <f>+K3/$B$7</f>
        <v>20</v>
      </c>
    </row>
    <row r="5" spans="1:13" x14ac:dyDescent="0.25">
      <c r="G5" s="20" t="s">
        <v>11</v>
      </c>
      <c r="H5" s="21">
        <f t="shared" ref="H5:J5" si="0">+H4/$B$6</f>
        <v>0.23343048359240068</v>
      </c>
      <c r="I5" s="21">
        <f t="shared" si="0"/>
        <v>0.3125</v>
      </c>
      <c r="J5" s="21">
        <f t="shared" si="0"/>
        <v>0.75</v>
      </c>
      <c r="K5" s="51">
        <f t="shared" ref="K5" si="1">+K4/$B$6</f>
        <v>0.625</v>
      </c>
    </row>
    <row r="6" spans="1:13" x14ac:dyDescent="0.25">
      <c r="A6" s="4" t="s">
        <v>12</v>
      </c>
      <c r="B6" s="5">
        <v>32</v>
      </c>
      <c r="C6" s="6" t="s">
        <v>13</v>
      </c>
      <c r="D6" s="7"/>
      <c r="G6" s="8" t="s">
        <v>14</v>
      </c>
      <c r="H6" s="17">
        <f>+$B$30*H3</f>
        <v>41830.742659758202</v>
      </c>
      <c r="I6" s="17">
        <f>+$B$30*I3</f>
        <v>56000</v>
      </c>
      <c r="J6" s="17">
        <f>+$B$30*J3</f>
        <v>134400</v>
      </c>
      <c r="K6" s="49">
        <f>+$B$30*K3</f>
        <v>112000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13840</v>
      </c>
      <c r="I7" s="16">
        <f t="shared" si="2"/>
        <v>13840</v>
      </c>
      <c r="J7" s="16">
        <f t="shared" si="2"/>
        <v>13840</v>
      </c>
      <c r="K7" s="48">
        <f t="shared" si="2"/>
        <v>13840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+$B$28*H3</f>
        <v>27990.742659758202</v>
      </c>
      <c r="I8" s="17">
        <f>+$B$28*I3</f>
        <v>37472</v>
      </c>
      <c r="J8" s="17">
        <f>+$B$28*J3</f>
        <v>89932.799999999988</v>
      </c>
      <c r="K8" s="49">
        <f>+$B$28*K3</f>
        <v>74944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41830.742659758202</v>
      </c>
      <c r="I9" s="16">
        <f t="shared" si="3"/>
        <v>51312</v>
      </c>
      <c r="J9" s="16">
        <f t="shared" si="3"/>
        <v>103772.79999999999</v>
      </c>
      <c r="K9" s="48">
        <f t="shared" ref="K9" si="4">+K8+K7</f>
        <v>88784</v>
      </c>
    </row>
    <row r="10" spans="1:13" x14ac:dyDescent="0.25">
      <c r="A10" s="9"/>
      <c r="B10" s="14">
        <f>(+B6-5)*D10*B7</f>
        <v>10800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4688</v>
      </c>
      <c r="J10" s="16">
        <f>+J6-J9</f>
        <v>30627.200000000012</v>
      </c>
      <c r="K10" s="48">
        <f>+K6-K9</f>
        <v>23216</v>
      </c>
    </row>
    <row r="11" spans="1:13" x14ac:dyDescent="0.25">
      <c r="A11" s="9"/>
      <c r="B11" s="14">
        <f>+SUM(B8:B10)</f>
        <v>13840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234.4</v>
      </c>
      <c r="J11" s="19">
        <f t="shared" si="5"/>
        <v>1531.3600000000006</v>
      </c>
      <c r="K11" s="50">
        <f t="shared" ref="K11" si="6">+IF(K10&gt;0,K10*0.05,0)</f>
        <v>1160.8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4453.6000000000004</v>
      </c>
      <c r="J12" s="16">
        <f t="shared" si="7"/>
        <v>29095.840000000011</v>
      </c>
      <c r="K12" s="48">
        <f t="shared" ref="K12" si="8">+K10-K11</f>
        <v>22055.200000000001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+H12/($H$18+$H$19)+$H$25</f>
        <v>653.6053540587219</v>
      </c>
      <c r="I13" s="16">
        <f>+I12/($H$18+$H$19)+$H$25</f>
        <v>723.19285405872188</v>
      </c>
      <c r="J13" s="16">
        <f>+J12/($H$18+$H$19)+$H$25</f>
        <v>1108.2278540587222</v>
      </c>
      <c r="K13" s="48">
        <f>+K12/($H$18+$H$19)+$H$25</f>
        <v>998.21785405872197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(H13/$H$25)-1</f>
        <v>0</v>
      </c>
      <c r="I14" s="28">
        <f>(I13/$H$25)-1</f>
        <v>0.10646715111478122</v>
      </c>
      <c r="J14" s="28">
        <f>(J13/$H$25)-1</f>
        <v>0.69556116267547519</v>
      </c>
      <c r="K14" s="52">
        <f t="shared" ref="K14" si="9">(K13/$H$25)-1</f>
        <v>0.52724858794384821</v>
      </c>
      <c r="L14" s="29"/>
    </row>
    <row r="15" spans="1:13" x14ac:dyDescent="0.25">
      <c r="A15" s="9"/>
      <c r="B15" s="18"/>
      <c r="C15" s="11" t="s">
        <v>30</v>
      </c>
      <c r="D15" s="12"/>
    </row>
    <row r="16" spans="1:13" x14ac:dyDescent="0.25">
      <c r="A16" s="22"/>
      <c r="B16" s="23">
        <f>+SUM(B11:B15)</f>
        <v>13840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119.51640759930915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32</v>
      </c>
    </row>
    <row r="19" spans="1:8" x14ac:dyDescent="0.25">
      <c r="A19" s="26" t="s">
        <v>37</v>
      </c>
      <c r="B19" s="70">
        <f>IF(D19&gt;0.001,D19*E19,0)</f>
        <v>58</v>
      </c>
      <c r="C19" s="62" t="s">
        <v>71</v>
      </c>
      <c r="D19" s="27">
        <v>290</v>
      </c>
      <c r="E19" s="68">
        <v>0.2</v>
      </c>
      <c r="G19" s="33" t="s">
        <v>38</v>
      </c>
      <c r="H19" s="19">
        <f>+H18</f>
        <v>32</v>
      </c>
    </row>
    <row r="20" spans="1:8" x14ac:dyDescent="0.25">
      <c r="A20" s="30"/>
      <c r="B20" s="70">
        <f t="shared" ref="B20:B24" si="10">IF(D20&gt;0.001,D20*E20,0)</f>
        <v>45</v>
      </c>
      <c r="C20" s="63" t="s">
        <v>70</v>
      </c>
      <c r="D20" s="67">
        <v>45</v>
      </c>
      <c r="E20" s="69">
        <v>1</v>
      </c>
      <c r="G20" s="33" t="s">
        <v>39</v>
      </c>
      <c r="H20" s="16">
        <f>+H8</f>
        <v>27990.742659758202</v>
      </c>
    </row>
    <row r="21" spans="1:8" x14ac:dyDescent="0.25">
      <c r="A21" s="30"/>
      <c r="B21" s="70">
        <f t="shared" si="10"/>
        <v>3.7</v>
      </c>
      <c r="C21" s="63" t="s">
        <v>75</v>
      </c>
      <c r="D21" s="67">
        <f>1.2+2.5</f>
        <v>3.7</v>
      </c>
      <c r="E21" s="69">
        <v>1</v>
      </c>
      <c r="G21" s="33" t="s">
        <v>12</v>
      </c>
      <c r="H21" s="16">
        <f>+$B$16</f>
        <v>13840</v>
      </c>
    </row>
    <row r="22" spans="1:8" x14ac:dyDescent="0.25">
      <c r="A22" s="30"/>
      <c r="B22" s="70">
        <f t="shared" si="10"/>
        <v>16</v>
      </c>
      <c r="C22" s="63" t="s">
        <v>69</v>
      </c>
      <c r="D22" s="18">
        <v>32</v>
      </c>
      <c r="E22" s="69">
        <v>0.5</v>
      </c>
      <c r="G22" s="33" t="s">
        <v>40</v>
      </c>
      <c r="H22" s="16">
        <f>+H21+H20</f>
        <v>41830.742659758202</v>
      </c>
    </row>
    <row r="23" spans="1:8" x14ac:dyDescent="0.25">
      <c r="A23" s="30"/>
      <c r="B23" s="70">
        <f t="shared" si="10"/>
        <v>1</v>
      </c>
      <c r="C23" s="63" t="s">
        <v>72</v>
      </c>
      <c r="D23" s="18">
        <v>100</v>
      </c>
      <c r="E23" s="69">
        <v>0.01</v>
      </c>
      <c r="G23" s="33"/>
      <c r="H23" s="16"/>
    </row>
    <row r="24" spans="1:8" x14ac:dyDescent="0.25">
      <c r="A24" s="30"/>
      <c r="B24" s="70">
        <f t="shared" si="10"/>
        <v>65</v>
      </c>
      <c r="C24" s="63" t="s">
        <v>73</v>
      </c>
      <c r="D24" s="18">
        <v>65</v>
      </c>
      <c r="E24" s="69">
        <v>1</v>
      </c>
      <c r="G24" s="33"/>
      <c r="H24" s="16"/>
    </row>
    <row r="25" spans="1:8" x14ac:dyDescent="0.25">
      <c r="A25" s="30"/>
      <c r="B25" s="31">
        <v>0.1</v>
      </c>
      <c r="C25" s="63" t="s">
        <v>41</v>
      </c>
      <c r="D25" s="63"/>
      <c r="E25" s="32"/>
      <c r="G25" s="33" t="s">
        <v>42</v>
      </c>
      <c r="H25" s="17">
        <f>+H22/(H19+H18)</f>
        <v>653.6053540587219</v>
      </c>
    </row>
    <row r="26" spans="1:8" x14ac:dyDescent="0.25">
      <c r="A26" s="30"/>
      <c r="B26" s="31">
        <v>0.03</v>
      </c>
      <c r="C26" s="63" t="s">
        <v>43</v>
      </c>
      <c r="D26" s="63"/>
      <c r="E26" s="32"/>
    </row>
    <row r="27" spans="1:8" x14ac:dyDescent="0.25">
      <c r="A27" s="30"/>
      <c r="B27" s="18"/>
      <c r="C27" s="63" t="s">
        <v>44</v>
      </c>
      <c r="D27" s="63"/>
      <c r="E27" s="32"/>
      <c r="G27" t="s">
        <v>45</v>
      </c>
    </row>
    <row r="28" spans="1:8" x14ac:dyDescent="0.25">
      <c r="A28" s="35"/>
      <c r="B28" s="36">
        <f>+B19+(B30*B25)+(B26*B30)+B27+B20+B21+B22+B23+B24</f>
        <v>234.2</v>
      </c>
      <c r="C28" s="64" t="s">
        <v>37</v>
      </c>
      <c r="D28" s="65"/>
      <c r="E28" s="66"/>
      <c r="G28" t="s">
        <v>46</v>
      </c>
    </row>
    <row r="29" spans="1:8" x14ac:dyDescent="0.25">
      <c r="G29" t="s">
        <v>47</v>
      </c>
    </row>
    <row r="30" spans="1:8" x14ac:dyDescent="0.25">
      <c r="A30" s="37" t="s">
        <v>48</v>
      </c>
      <c r="B30" s="38">
        <v>350</v>
      </c>
      <c r="C30" s="75" t="s">
        <v>49</v>
      </c>
      <c r="D30" s="76"/>
      <c r="E30" s="77"/>
      <c r="G30" t="s">
        <v>50</v>
      </c>
    </row>
    <row r="31" spans="1:8" x14ac:dyDescent="0.25">
      <c r="G31" t="s">
        <v>51</v>
      </c>
    </row>
    <row r="32" spans="1:8" x14ac:dyDescent="0.25">
      <c r="A32" s="39" t="s">
        <v>52</v>
      </c>
      <c r="B32" s="40">
        <f>+B16</f>
        <v>13840</v>
      </c>
      <c r="C32" s="41" t="s">
        <v>12</v>
      </c>
    </row>
    <row r="33" spans="1:3" x14ac:dyDescent="0.25">
      <c r="A33" s="42" t="s">
        <v>53</v>
      </c>
      <c r="B33" s="43">
        <f>+B30-B28</f>
        <v>115.80000000000001</v>
      </c>
      <c r="C33" s="44" t="s">
        <v>54</v>
      </c>
    </row>
    <row r="34" spans="1:3" x14ac:dyDescent="0.25">
      <c r="A34" s="45"/>
      <c r="B34" s="71">
        <f>+B32/B33</f>
        <v>119.51640759930915</v>
      </c>
      <c r="C34" s="46" t="s">
        <v>55</v>
      </c>
    </row>
    <row r="36" spans="1:3" x14ac:dyDescent="0.25">
      <c r="A36" t="s">
        <v>56</v>
      </c>
    </row>
    <row r="37" spans="1:3" x14ac:dyDescent="0.25">
      <c r="A37" t="s">
        <v>57</v>
      </c>
    </row>
    <row r="38" spans="1:3" x14ac:dyDescent="0.25">
      <c r="A38" t="s">
        <v>58</v>
      </c>
    </row>
    <row r="40" spans="1:3" x14ac:dyDescent="0.25">
      <c r="A40" t="s">
        <v>59</v>
      </c>
    </row>
  </sheetData>
  <mergeCells count="1">
    <mergeCell ref="C30:E3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7" sqref="C7"/>
    </sheetView>
  </sheetViews>
  <sheetFormatPr baseColWidth="10" defaultColWidth="11.42578125" defaultRowHeight="15" x14ac:dyDescent="0.25"/>
  <cols>
    <col min="2" max="2" width="18" customWidth="1"/>
    <col min="3" max="3" width="146.42578125" customWidth="1"/>
  </cols>
  <sheetData>
    <row r="1" spans="1:3" x14ac:dyDescent="0.25">
      <c r="A1" s="60"/>
      <c r="B1" s="58" t="s">
        <v>60</v>
      </c>
      <c r="C1" s="59" t="s">
        <v>61</v>
      </c>
    </row>
    <row r="2" spans="1:3" ht="75" x14ac:dyDescent="0.25">
      <c r="A2" s="78" t="s">
        <v>62</v>
      </c>
      <c r="B2" s="55" t="s">
        <v>63</v>
      </c>
      <c r="C2" s="72" t="s">
        <v>74</v>
      </c>
    </row>
    <row r="3" spans="1:3" ht="45" x14ac:dyDescent="0.25">
      <c r="A3" s="79"/>
      <c r="B3" s="57" t="s">
        <v>64</v>
      </c>
      <c r="C3" s="73" t="s">
        <v>79</v>
      </c>
    </row>
    <row r="4" spans="1:3" ht="90" x14ac:dyDescent="0.25">
      <c r="A4" s="80"/>
      <c r="B4" s="56" t="s">
        <v>65</v>
      </c>
      <c r="C4" s="74" t="s">
        <v>76</v>
      </c>
    </row>
    <row r="5" spans="1:3" ht="45" x14ac:dyDescent="0.25">
      <c r="A5" s="78" t="s">
        <v>32</v>
      </c>
      <c r="B5" s="55" t="s">
        <v>66</v>
      </c>
      <c r="C5" s="72" t="s">
        <v>78</v>
      </c>
    </row>
    <row r="6" spans="1:3" ht="60" x14ac:dyDescent="0.25">
      <c r="A6" s="79"/>
      <c r="B6" s="57" t="s">
        <v>67</v>
      </c>
      <c r="C6" s="73" t="s">
        <v>77</v>
      </c>
    </row>
    <row r="7" spans="1:3" ht="75" x14ac:dyDescent="0.25">
      <c r="A7" s="80"/>
      <c r="B7" s="56" t="s">
        <v>68</v>
      </c>
      <c r="C7" s="74" t="s">
        <v>80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 </vt:lpstr>
      <vt:lpstr>Justificación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Gisella</cp:lastModifiedBy>
  <cp:revision/>
  <dcterms:created xsi:type="dcterms:W3CDTF">2021-01-12T19:33:14Z</dcterms:created>
  <dcterms:modified xsi:type="dcterms:W3CDTF">2021-06-22T02:46:50Z</dcterms:modified>
  <cp:category/>
  <cp:contentStatus/>
</cp:coreProperties>
</file>