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álculo" sheetId="1" r:id="rId4"/>
    <sheet state="visible" name="Justificación" sheetId="2" r:id="rId5"/>
  </sheets>
  <definedNames/>
  <calcPr/>
  <extLst>
    <ext uri="GoogleSheetsCustomDataVersion1">
      <go:sheetsCustomData xmlns:go="http://customooxmlschemas.google.com/" r:id="rId6" roundtripDataSignature="AMtx7mhFSjiQ0jx+QSNZ7cAwzwod1/eX7g=="/>
    </ext>
  </extLst>
</workbook>
</file>

<file path=xl/sharedStrings.xml><?xml version="1.0" encoding="utf-8"?>
<sst xmlns="http://schemas.openxmlformats.org/spreadsheetml/2006/main" count="88" uniqueCount="83">
  <si>
    <t>Proyección Financiera</t>
  </si>
  <si>
    <t>Las celdas en rojo no se editan ya que se calculan automáticamente</t>
  </si>
  <si>
    <t>Escenarios:</t>
  </si>
  <si>
    <t>Escenario PE</t>
  </si>
  <si>
    <t>Escenario Pesimista</t>
  </si>
  <si>
    <t>Escenario Optimista</t>
  </si>
  <si>
    <t>Escenario Proyectado</t>
  </si>
  <si>
    <t>Las celdas pintadas en verde son las que debés completar</t>
  </si>
  <si>
    <t>Unidades Objetivo</t>
  </si>
  <si>
    <t>Poner Q unidades de los escenarios</t>
  </si>
  <si>
    <t>Unidades/Módulo</t>
  </si>
  <si>
    <t>Unidades/Módulo/Persona</t>
  </si>
  <si>
    <t>Costos Fijos</t>
  </si>
  <si>
    <t>Estudiantes Totales</t>
  </si>
  <si>
    <t>Ingresos</t>
  </si>
  <si>
    <t>Módulos</t>
  </si>
  <si>
    <t>Sueldo Director General</t>
  </si>
  <si>
    <t>Costos Variables</t>
  </si>
  <si>
    <t>Sueldos Directores</t>
  </si>
  <si>
    <t>Costos Totales</t>
  </si>
  <si>
    <t>Salarios</t>
  </si>
  <si>
    <t>Ganancia antes de Impuestos</t>
  </si>
  <si>
    <t>Total Sueldos y Salarios</t>
  </si>
  <si>
    <t>Impuestos</t>
  </si>
  <si>
    <t>Stand ferias / Publicidad</t>
  </si>
  <si>
    <t>Resultado Proyectado</t>
  </si>
  <si>
    <t>Movilidad eventos extra áulicos del programa</t>
  </si>
  <si>
    <t>Valor de Acción Proyectada</t>
  </si>
  <si>
    <t>Herramientas</t>
  </si>
  <si>
    <t>Rentabilidad Proyectada</t>
  </si>
  <si>
    <t>Otros (impresiones, premios, etc.)</t>
  </si>
  <si>
    <t>Total Costos Fijos</t>
  </si>
  <si>
    <t>Capitalización:</t>
  </si>
  <si>
    <t>Objetivo = PE</t>
  </si>
  <si>
    <t>$ costo unitario</t>
  </si>
  <si>
    <t>Q a usar del insumo por producto</t>
  </si>
  <si>
    <t>Acciones Internas</t>
  </si>
  <si>
    <t>Costo Variable Unitario</t>
  </si>
  <si>
    <t>Insumo 1: CLAVOS  (costos de este insumo por unidad producida)</t>
  </si>
  <si>
    <t>Acciones Externas</t>
  </si>
  <si>
    <t>Insumo 2: CAJON DE MADERA  (costos de este insumo por unidad producida)</t>
  </si>
  <si>
    <t>Costos Variables (al PE)</t>
  </si>
  <si>
    <t>Insumo 3: BARNIZ (4lts)  (costos de este insumo por unidad producida)</t>
  </si>
  <si>
    <t>Insumo 4: HOJA DE LIJA  (costos de este insumo por unidad producida)</t>
  </si>
  <si>
    <t>Insumo 5: GANCHO DE CUADRO (costos de este insumo por unidad producida)</t>
  </si>
  <si>
    <t>Total Capital Inicial (PE)</t>
  </si>
  <si>
    <t>Insumo 6: GANCHOS DE PITON ABIERTO (costos de este insumo por unidad producida)</t>
  </si>
  <si>
    <t>Insumo 7: BOLSAS DE PAPEL MADERA (costos de este insumo por unidad producida)</t>
  </si>
  <si>
    <t>Insumo 8: STICKERS (costos de este insumo por unidad producida)</t>
  </si>
  <si>
    <t>Insumo 9: SERVILLETAS (costos de este insumo por unidad producida)</t>
  </si>
  <si>
    <t>Comisión por venta</t>
  </si>
  <si>
    <t>Valor de Acción</t>
  </si>
  <si>
    <t>Costos asociados a la cobranza de venta unitaria (Mercado Pago, Posnet, Tarjetas, etc.)</t>
  </si>
  <si>
    <t>Costos asociados a distribución y entrega unitaria</t>
  </si>
  <si>
    <t>Supuestos de este cálculo de desarrollo de capital inicial:</t>
  </si>
  <si>
    <t>cantidad de acciones emitidas = el doble que la cantidad de miembros de tu emprendimiento</t>
  </si>
  <si>
    <t>capital inicial = para cubrir el total de tus costos fijos + los costos variables hasta alcanzar PE (para después reinvertir para seguir produciendo)</t>
  </si>
  <si>
    <t>Precio</t>
  </si>
  <si>
    <t>No puede ser menor al costo variable unitario, debe contemplar margen para costos fijos + % de ganancia + riesgos</t>
  </si>
  <si>
    <t>*si querés, podés modificar cualquiera de estos supuestos</t>
  </si>
  <si>
    <t>**ver también el cálculo que se desprende en el SGME como sugerencia de valor de acción</t>
  </si>
  <si>
    <t>Punto de Equilibrio</t>
  </si>
  <si>
    <t>(Qe)</t>
  </si>
  <si>
    <t>Contribución Marginal Unitaria (Precio - CVU)</t>
  </si>
  <si>
    <t>Unidades (CF/CMU)</t>
  </si>
  <si>
    <t>Qe = cantidades en las mis Costos Totales son Iguales a mis Ingresos</t>
  </si>
  <si>
    <t>Por debajo de las Qe estaremos en zona de Pérdidas</t>
  </si>
  <si>
    <t xml:space="preserve">Por encima de las Qe estaremos en zona de Ganacias </t>
  </si>
  <si>
    <t>Si entendés que los márgenes de ganancias, los escenarios de producción y/o ventas no son los deseados, podés subir el precio, bajar los costos o aumentar tu objetivo de ventas</t>
  </si>
  <si>
    <t>Preguntas</t>
  </si>
  <si>
    <t>Respuestas</t>
  </si>
  <si>
    <t>Escenario objetivo:</t>
  </si>
  <si>
    <t>1- ¿Por qué elegiste ese objetivo de ventas/producción?</t>
  </si>
  <si>
    <t>Elegimos el objetivo de 85 ya que es un promedio aproximado a la venta de 3 productos por cada integrante de la empresa y creemos que esto
 es posible con el esfuerzo individual de cada uno.</t>
  </si>
  <si>
    <t>2- ¿Cómo vas a hacer para alcanzar esas ventas?</t>
  </si>
  <si>
    <t>Mediante campañas publicitarias, divulgación del producto mediante el boca en boca y las redes sociales. Apuntando principalmente
 al ámbito familiar de los integrantes y al ámbito escolar</t>
  </si>
  <si>
    <t>3- ¿Cómo vas a hacer para producir esa cantidad en el tiempo determinado?</t>
  </si>
  <si>
    <t xml:space="preserve">Tenemos planeado producir el 50% de los productos que proyectamos vender en la primera tanda, que se hará durante la primera jornada
es decir durante las vacaciones de invierno, para de esta manera contar con un stock al regreso del período vacacional, que será el momento
de mayor cantidad de ventas, y una vez pasada la primera jornada, se seguirá produciendo en medida a las ventas que se realizen, produciendo
el otro 50% de los productos durante el transcurso de las otras jornadas de producción. </t>
  </si>
  <si>
    <t>1- ¿Por qué elegiste ese capital incial?</t>
  </si>
  <si>
    <t xml:space="preserve">Debido a que con esa cantidad de recursos podríamos producir lo suficiente para alcanzar el punto de equilibrio, y una vez alcanzado este comenzaríamos a obtener
ganacias que nos permitirían seguir produciendo, de ser un monto menor el Capital inicial no tendríamos los recursos suficientes para alcanzar el punto de equilibrio y </t>
  </si>
  <si>
    <t>2- ¿Por qué elegiste vender esa cantidad de acciones?</t>
  </si>
  <si>
    <t>Elegimos esa cantidad ya que nos facilitaría la administración y la futura distribución de los resultados, si fuera un número mayor de acciones se dificultaría la gestión
de las mismas.</t>
  </si>
  <si>
    <t>3- ¿En qué módulo/s del programa van a reinvertir y por qué?</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</si>
</sst>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0_-;\-&quot;$&quot;* #,##0_-;_-&quot;$&quot;* &quot;-&quot;??_-;_-@"/>
    <numFmt numFmtId="165" formatCode="_-&quot;$&quot;* #,##0.00_-;\-&quot;$&quot;* #,##0.00_-;_-&quot;$&quot;* &quot;-&quot;??_-;_-@"/>
    <numFmt numFmtId="166" formatCode="_-&quot;$&quot;\ * #,##0.00_-;\-&quot;$&quot;\ * #,##0.00_-;_-&quot;$&quot;\ * &quot;-&quot;??_-;_-@"/>
  </numFmts>
  <fonts count="8">
    <font>
      <sz val="11.0"/>
      <color rgb="FF000000"/>
      <name val="Calibri"/>
    </font>
    <font>
      <b/>
      <sz val="16.0"/>
      <color rgb="FF70AD47"/>
      <name val="Helvetica Neue"/>
    </font>
    <font>
      <sz val="11.0"/>
      <color rgb="FF70AD47"/>
      <name val="Helvetica Neue"/>
    </font>
    <font>
      <sz val="11.0"/>
      <color rgb="FFFF0000"/>
      <name val="Calibri"/>
    </font>
    <font>
      <sz val="11.0"/>
      <color theme="1"/>
      <name val="Calibri"/>
    </font>
    <font>
      <color theme="1"/>
      <name val="Calibri"/>
    </font>
    <font>
      <b/>
      <sz val="11.0"/>
      <color rgb="FF000000"/>
      <name val="Calibri"/>
    </font>
    <font/>
  </fonts>
  <fills count="11">
    <fill>
      <patternFill patternType="none"/>
    </fill>
    <fill>
      <patternFill patternType="lightGray"/>
    </fill>
    <fill>
      <patternFill patternType="solid">
        <fgColor rgb="FF7F7F7F"/>
        <bgColor rgb="FF7F7F7F"/>
      </patternFill>
    </fill>
    <fill>
      <patternFill patternType="solid">
        <fgColor rgb="FFFFFF00"/>
        <bgColor rgb="FFFFFF00"/>
      </patternFill>
    </fill>
    <fill>
      <patternFill patternType="solid">
        <fgColor rgb="FF92D050"/>
        <bgColor rgb="FF92D050"/>
      </patternFill>
    </fill>
    <fill>
      <patternFill patternType="solid">
        <fgColor rgb="FFF2F2F2"/>
        <bgColor rgb="FFF2F2F2"/>
      </patternFill>
    </fill>
    <fill>
      <patternFill patternType="solid">
        <fgColor rgb="FF70AD47"/>
        <bgColor rgb="FF70AD47"/>
      </patternFill>
    </fill>
    <fill>
      <patternFill patternType="solid">
        <fgColor rgb="FF595959"/>
        <bgColor rgb="FF595959"/>
      </patternFill>
    </fill>
    <fill>
      <patternFill patternType="solid">
        <fgColor rgb="FFD8D8D8"/>
        <bgColor rgb="FFD8D8D8"/>
      </patternFill>
    </fill>
    <fill>
      <patternFill patternType="solid">
        <fgColor rgb="FFBFBFBF"/>
        <bgColor rgb="FFBFBFBF"/>
      </patternFill>
    </fill>
    <fill>
      <patternFill patternType="solid">
        <fgColor rgb="FFA5A5A5"/>
        <bgColor rgb="FFA5A5A5"/>
      </patternFill>
    </fill>
  </fills>
  <borders count="26">
    <border/>
    <border>
      <left style="thin">
        <color rgb="FF000000"/>
      </left>
      <right style="thin">
        <color rgb="FF000000"/>
      </right>
      <top style="thin">
        <color rgb="FF000000"/>
      </top>
      <bottom style="thin">
        <color rgb="FF000000"/>
      </bottom>
    </border>
    <border>
      <left/>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87">
    <xf borderId="0" fillId="0" fontId="0" numFmtId="0" xfId="0" applyAlignment="1" applyFont="1">
      <alignment readingOrder="0" shrinkToFit="0" vertical="bottom" wrapText="0"/>
    </xf>
    <xf borderId="0" fillId="0" fontId="1" numFmtId="0" xfId="0" applyAlignment="1" applyFont="1">
      <alignment horizontal="right"/>
    </xf>
    <xf borderId="0" fillId="0" fontId="2" numFmtId="0" xfId="0" applyAlignment="1" applyFont="1">
      <alignment horizontal="right"/>
    </xf>
    <xf borderId="1" fillId="2" fontId="0" numFmtId="0" xfId="0" applyAlignment="1" applyBorder="1" applyFill="1" applyFont="1">
      <alignment horizontal="left"/>
    </xf>
    <xf borderId="1" fillId="2" fontId="0" numFmtId="0" xfId="0" applyAlignment="1" applyBorder="1" applyFont="1">
      <alignment horizontal="center" vertical="center"/>
    </xf>
    <xf borderId="1" fillId="3" fontId="0" numFmtId="0" xfId="0" applyAlignment="1" applyBorder="1" applyFill="1" applyFont="1">
      <alignment horizontal="center" vertical="center"/>
    </xf>
    <xf borderId="1" fillId="2" fontId="0" numFmtId="0" xfId="0" applyBorder="1" applyFont="1"/>
    <xf borderId="1" fillId="2" fontId="3" numFmtId="1" xfId="0" applyBorder="1" applyFont="1" applyNumberFormat="1"/>
    <xf borderId="1" fillId="4" fontId="4" numFmtId="1" xfId="0" applyBorder="1" applyFill="1" applyFont="1" applyNumberFormat="1"/>
    <xf borderId="2" fillId="4" fontId="0" numFmtId="0" xfId="0" applyAlignment="1" applyBorder="1" applyFont="1">
      <alignment horizontal="center" vertical="center"/>
    </xf>
    <xf borderId="1" fillId="2" fontId="0" numFmtId="2" xfId="0" applyBorder="1" applyFont="1" applyNumberFormat="1"/>
    <xf borderId="1" fillId="0" fontId="3" numFmtId="2" xfId="0" applyBorder="1" applyFont="1" applyNumberFormat="1"/>
    <xf borderId="1" fillId="3" fontId="3" numFmtId="2" xfId="0" applyBorder="1" applyFont="1" applyNumberFormat="1"/>
    <xf borderId="3" fillId="5" fontId="0" numFmtId="0" xfId="0" applyBorder="1" applyFill="1" applyFont="1"/>
    <xf borderId="4" fillId="6" fontId="0" numFmtId="0" xfId="0" applyBorder="1" applyFill="1" applyFont="1"/>
    <xf borderId="4" fillId="5" fontId="0" numFmtId="0" xfId="0" applyBorder="1" applyFont="1"/>
    <xf borderId="5" fillId="5" fontId="0" numFmtId="0" xfId="0" applyBorder="1" applyFont="1"/>
    <xf borderId="1" fillId="0" fontId="3" numFmtId="164" xfId="0" applyBorder="1" applyFont="1" applyNumberFormat="1"/>
    <xf borderId="1" fillId="3" fontId="3" numFmtId="164" xfId="0" applyBorder="1" applyFont="1" applyNumberFormat="1"/>
    <xf borderId="6" fillId="5" fontId="0" numFmtId="0" xfId="0" applyBorder="1" applyFont="1"/>
    <xf borderId="2" fillId="6" fontId="0" numFmtId="0" xfId="0" applyBorder="1" applyFont="1"/>
    <xf borderId="2" fillId="5" fontId="0" numFmtId="0" xfId="0" applyBorder="1" applyFont="1"/>
    <xf borderId="7" fillId="5" fontId="0" numFmtId="0" xfId="0" applyBorder="1" applyFont="1"/>
    <xf borderId="2" fillId="5" fontId="3" numFmtId="164" xfId="0" applyBorder="1" applyFont="1" applyNumberFormat="1"/>
    <xf borderId="7" fillId="6" fontId="0" numFmtId="164" xfId="0" applyBorder="1" applyFont="1" applyNumberFormat="1"/>
    <xf borderId="1" fillId="0" fontId="3" numFmtId="0" xfId="0" applyBorder="1" applyFont="1"/>
    <xf borderId="1" fillId="3" fontId="3" numFmtId="0" xfId="0" applyBorder="1" applyFont="1"/>
    <xf borderId="2" fillId="6" fontId="0" numFmtId="164" xfId="0" applyBorder="1" applyFont="1" applyNumberFormat="1"/>
    <xf borderId="1" fillId="0" fontId="3" numFmtId="9" xfId="0" applyBorder="1" applyFont="1" applyNumberFormat="1"/>
    <xf borderId="1" fillId="3" fontId="3" numFmtId="9" xfId="0" applyBorder="1" applyFont="1" applyNumberFormat="1"/>
    <xf borderId="0" fillId="0" fontId="0" numFmtId="9" xfId="0" applyFont="1" applyNumberFormat="1"/>
    <xf borderId="8" fillId="5" fontId="0" numFmtId="0" xfId="0" applyBorder="1" applyFont="1"/>
    <xf borderId="9" fillId="5" fontId="3" numFmtId="164" xfId="0" applyBorder="1" applyFont="1" applyNumberFormat="1"/>
    <xf borderId="9" fillId="5" fontId="0" numFmtId="0" xfId="0" applyBorder="1" applyFont="1"/>
    <xf borderId="10" fillId="5" fontId="0" numFmtId="0" xfId="0" applyBorder="1" applyFont="1"/>
    <xf borderId="0" fillId="0" fontId="5" numFmtId="0" xfId="0" applyFont="1"/>
    <xf borderId="1" fillId="7" fontId="0" numFmtId="0" xfId="0" applyBorder="1" applyFill="1" applyFont="1"/>
    <xf borderId="1" fillId="0" fontId="3" numFmtId="1" xfId="0" applyBorder="1" applyFont="1" applyNumberFormat="1"/>
    <xf borderId="3" fillId="8" fontId="0" numFmtId="0" xfId="0" applyBorder="1" applyFill="1" applyFont="1"/>
    <xf borderId="4" fillId="8" fontId="3" numFmtId="165" xfId="0" applyBorder="1" applyFont="1" applyNumberFormat="1"/>
    <xf borderId="4" fillId="8" fontId="0" numFmtId="0" xfId="0" applyBorder="1" applyFont="1"/>
    <xf borderId="4" fillId="6" fontId="0" numFmtId="165" xfId="0" applyBorder="1" applyFont="1" applyNumberFormat="1"/>
    <xf borderId="5" fillId="6" fontId="0" numFmtId="0" xfId="0" applyAlignment="1" applyBorder="1" applyFont="1">
      <alignment horizontal="center"/>
    </xf>
    <xf borderId="6" fillId="8" fontId="0" numFmtId="0" xfId="0" applyBorder="1" applyFont="1"/>
    <xf borderId="2" fillId="8" fontId="3" numFmtId="165" xfId="0" applyBorder="1" applyFont="1" applyNumberFormat="1"/>
    <xf borderId="2" fillId="8" fontId="0" numFmtId="0" xfId="0" applyBorder="1" applyFont="1"/>
    <xf borderId="2" fillId="6" fontId="0" numFmtId="165" xfId="0" applyBorder="1" applyFont="1" applyNumberFormat="1"/>
    <xf borderId="7" fillId="6" fontId="0" numFmtId="0" xfId="0" applyAlignment="1" applyBorder="1" applyFont="1">
      <alignment horizontal="center"/>
    </xf>
    <xf borderId="2" fillId="6" fontId="0" numFmtId="9" xfId="0" applyBorder="1" applyFont="1" applyNumberFormat="1"/>
    <xf borderId="7" fillId="8" fontId="0" numFmtId="0" xfId="0" applyBorder="1" applyFont="1"/>
    <xf borderId="11" fillId="0" fontId="3" numFmtId="164" xfId="0" applyBorder="1" applyFont="1" applyNumberFormat="1"/>
    <xf borderId="12" fillId="0" fontId="6" numFmtId="165" xfId="0" applyAlignment="1" applyBorder="1" applyFont="1" applyNumberFormat="1">
      <alignment horizontal="center" vertical="center"/>
    </xf>
    <xf borderId="8" fillId="8" fontId="0" numFmtId="0" xfId="0" applyBorder="1" applyFont="1"/>
    <xf borderId="9" fillId="8" fontId="3" numFmtId="164" xfId="0" applyBorder="1" applyFont="1" applyNumberFormat="1"/>
    <xf borderId="9" fillId="8" fontId="0" numFmtId="0" xfId="0" applyAlignment="1" applyBorder="1" applyFont="1">
      <alignment horizontal="left"/>
    </xf>
    <xf borderId="9" fillId="8" fontId="0" numFmtId="0" xfId="0" applyBorder="1" applyFont="1"/>
    <xf borderId="10" fillId="8" fontId="0" numFmtId="0" xfId="0" applyBorder="1" applyFont="1"/>
    <xf borderId="0" fillId="0" fontId="0" numFmtId="166" xfId="0" applyFont="1" applyNumberFormat="1"/>
    <xf borderId="13" fillId="9" fontId="0" numFmtId="0" xfId="0" applyBorder="1" applyFill="1" applyFont="1"/>
    <xf borderId="14" fillId="6" fontId="0" numFmtId="164" xfId="0" applyBorder="1" applyFont="1" applyNumberFormat="1"/>
    <xf borderId="11" fillId="9" fontId="0" numFmtId="0" xfId="0" applyAlignment="1" applyBorder="1" applyFont="1">
      <alignment horizontal="left"/>
    </xf>
    <xf borderId="15" fillId="0" fontId="7" numFmtId="0" xfId="0" applyBorder="1" applyFont="1"/>
    <xf borderId="16" fillId="0" fontId="7" numFmtId="0" xfId="0" applyBorder="1" applyFont="1"/>
    <xf borderId="3" fillId="10" fontId="0" numFmtId="0" xfId="0" applyBorder="1" applyFill="1" applyFont="1"/>
    <xf borderId="14" fillId="10" fontId="3" numFmtId="164" xfId="0" applyBorder="1" applyFont="1" applyNumberFormat="1"/>
    <xf borderId="17" fillId="10" fontId="0" numFmtId="0" xfId="0" applyAlignment="1" applyBorder="1" applyFont="1">
      <alignment horizontal="left"/>
    </xf>
    <xf borderId="6" fillId="10" fontId="0" numFmtId="0" xfId="0" applyBorder="1" applyFont="1"/>
    <xf borderId="2" fillId="10" fontId="3" numFmtId="164" xfId="0" applyBorder="1" applyFont="1" applyNumberFormat="1"/>
    <xf borderId="7" fillId="10" fontId="0" numFmtId="0" xfId="0" applyAlignment="1" applyBorder="1" applyFont="1">
      <alignment horizontal="left"/>
    </xf>
    <xf borderId="8" fillId="10" fontId="0" numFmtId="0" xfId="0" applyBorder="1" applyFont="1"/>
    <xf borderId="9" fillId="10" fontId="3" numFmtId="1" xfId="0" applyAlignment="1" applyBorder="1" applyFont="1" applyNumberFormat="1">
      <alignment horizontal="center"/>
    </xf>
    <xf borderId="10" fillId="10" fontId="0" numFmtId="0" xfId="0" applyBorder="1" applyFont="1"/>
    <xf borderId="13" fillId="2" fontId="0" numFmtId="0" xfId="0" applyBorder="1" applyFont="1"/>
    <xf borderId="15" fillId="0" fontId="0" numFmtId="0" xfId="0" applyBorder="1" applyFont="1"/>
    <xf borderId="16" fillId="0" fontId="0" numFmtId="0" xfId="0" applyBorder="1" applyFont="1"/>
    <xf borderId="18" fillId="0" fontId="0" numFmtId="0" xfId="0" applyAlignment="1" applyBorder="1" applyFont="1">
      <alignment horizontal="center" textRotation="90" vertical="center"/>
    </xf>
    <xf borderId="19" fillId="0" fontId="0" numFmtId="0" xfId="0" applyAlignment="1" applyBorder="1" applyFont="1">
      <alignment shrinkToFit="0" wrapText="1"/>
    </xf>
    <xf borderId="20" fillId="0" fontId="0" numFmtId="0" xfId="0" applyAlignment="1" applyBorder="1" applyFont="1">
      <alignment horizontal="left" vertical="center"/>
    </xf>
    <xf borderId="21" fillId="0" fontId="7" numFmtId="0" xfId="0" applyBorder="1" applyFont="1"/>
    <xf borderId="0" fillId="0" fontId="0" numFmtId="0" xfId="0" applyAlignment="1" applyFont="1">
      <alignment shrinkToFit="0" wrapText="1"/>
    </xf>
    <xf borderId="22" fillId="0" fontId="0" numFmtId="0" xfId="0" applyAlignment="1" applyBorder="1" applyFont="1">
      <alignment horizontal="left" vertical="center"/>
    </xf>
    <xf borderId="23" fillId="0" fontId="7" numFmtId="0" xfId="0" applyBorder="1" applyFont="1"/>
    <xf borderId="24" fillId="0" fontId="0" numFmtId="0" xfId="0" applyAlignment="1" applyBorder="1" applyFont="1">
      <alignment shrinkToFit="0" wrapText="1"/>
    </xf>
    <xf borderId="25" fillId="0" fontId="0" numFmtId="0" xfId="0" applyAlignment="1" applyBorder="1" applyFont="1">
      <alignment horizontal="left" readingOrder="0" vertical="center"/>
    </xf>
    <xf borderId="20" fillId="0" fontId="0" numFmtId="0" xfId="0" applyAlignment="1" applyBorder="1" applyFont="1">
      <alignment horizontal="left" readingOrder="0" vertical="center"/>
    </xf>
    <xf borderId="22" fillId="0" fontId="0" numFmtId="0" xfId="0" applyAlignment="1" applyBorder="1" applyFont="1">
      <alignment horizontal="left" readingOrder="0" vertical="center"/>
    </xf>
    <xf borderId="25" fillId="0" fontId="0" numFmtId="0" xfId="0" applyAlignment="1" applyBorder="1" applyFon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19050</xdr:rowOff>
    </xdr:from>
    <xdr:ext cx="2152650" cy="5334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71"/>
    <col customWidth="1" min="2" max="2" width="15.14"/>
    <col customWidth="1" min="3" max="3" width="79.0"/>
    <col customWidth="1" min="4" max="4" width="17.14"/>
    <col customWidth="1" min="5" max="5" width="28.71"/>
    <col customWidth="1" min="6" max="6" width="11.43"/>
    <col customWidth="1" min="7" max="7" width="26.0"/>
    <col customWidth="1" min="8" max="8" width="11.71"/>
    <col customWidth="1" min="9" max="9" width="19.0"/>
    <col customWidth="1" min="10" max="10" width="20.29"/>
    <col customWidth="1" min="11" max="11" width="21.0"/>
    <col customWidth="1" min="12" max="12" width="33.14"/>
    <col customWidth="1" min="13" max="13" width="22.57"/>
  </cols>
  <sheetData>
    <row r="1">
      <c r="C1" s="1" t="s">
        <v>0</v>
      </c>
    </row>
    <row r="2">
      <c r="C2" s="2" t="s">
        <v>1</v>
      </c>
      <c r="G2" s="3" t="s">
        <v>2</v>
      </c>
      <c r="H2" s="4" t="s">
        <v>3</v>
      </c>
      <c r="I2" s="4" t="s">
        <v>4</v>
      </c>
      <c r="J2" s="4" t="s">
        <v>5</v>
      </c>
      <c r="K2" s="5" t="s">
        <v>6</v>
      </c>
    </row>
    <row r="3">
      <c r="C3" s="2" t="s">
        <v>7</v>
      </c>
      <c r="G3" s="6" t="s">
        <v>8</v>
      </c>
      <c r="H3" s="7">
        <f>+B37</f>
        <v>56.55199055</v>
      </c>
      <c r="I3" s="8">
        <v>60.0</v>
      </c>
      <c r="J3" s="8">
        <v>110.0</v>
      </c>
      <c r="K3" s="8">
        <v>85.0</v>
      </c>
      <c r="L3" s="9" t="s">
        <v>9</v>
      </c>
    </row>
    <row r="4">
      <c r="G4" s="10" t="s">
        <v>10</v>
      </c>
      <c r="H4" s="11">
        <f t="shared" ref="H4:K4" si="1">+H3/$B$7</f>
        <v>3.534499409</v>
      </c>
      <c r="I4" s="11">
        <f t="shared" si="1"/>
        <v>3.75</v>
      </c>
      <c r="J4" s="11">
        <f t="shared" si="1"/>
        <v>6.875</v>
      </c>
      <c r="K4" s="12">
        <f t="shared" si="1"/>
        <v>5.3125</v>
      </c>
    </row>
    <row r="5">
      <c r="G5" s="10" t="s">
        <v>11</v>
      </c>
      <c r="H5" s="11">
        <f t="shared" ref="H5:K5" si="2">+H4/$B$6</f>
        <v>0.1309073855</v>
      </c>
      <c r="I5" s="11">
        <f t="shared" si="2"/>
        <v>0.1388888889</v>
      </c>
      <c r="J5" s="11">
        <f t="shared" si="2"/>
        <v>0.2546296296</v>
      </c>
      <c r="K5" s="12">
        <f t="shared" si="2"/>
        <v>0.1967592593</v>
      </c>
    </row>
    <row r="6">
      <c r="A6" s="13" t="s">
        <v>12</v>
      </c>
      <c r="B6" s="14">
        <v>27.0</v>
      </c>
      <c r="C6" s="15" t="s">
        <v>13</v>
      </c>
      <c r="D6" s="16"/>
      <c r="G6" s="6" t="s">
        <v>14</v>
      </c>
      <c r="H6" s="17">
        <f t="shared" ref="H6:K6" si="3">+$B$33*H3</f>
        <v>22620.79622</v>
      </c>
      <c r="I6" s="17">
        <f t="shared" si="3"/>
        <v>24000</v>
      </c>
      <c r="J6" s="17">
        <f t="shared" si="3"/>
        <v>44000</v>
      </c>
      <c r="K6" s="18">
        <f t="shared" si="3"/>
        <v>34000</v>
      </c>
    </row>
    <row r="7">
      <c r="A7" s="19"/>
      <c r="B7" s="20">
        <v>16.0</v>
      </c>
      <c r="C7" s="21" t="s">
        <v>15</v>
      </c>
      <c r="D7" s="22"/>
      <c r="G7" s="6" t="s">
        <v>12</v>
      </c>
      <c r="H7" s="17">
        <f t="shared" ref="H7:K7" si="4">+$B$16</f>
        <v>12590</v>
      </c>
      <c r="I7" s="17">
        <f t="shared" si="4"/>
        <v>12590</v>
      </c>
      <c r="J7" s="17">
        <f t="shared" si="4"/>
        <v>12590</v>
      </c>
      <c r="K7" s="18">
        <f t="shared" si="4"/>
        <v>12590</v>
      </c>
    </row>
    <row r="8">
      <c r="A8" s="19"/>
      <c r="B8" s="23">
        <f>1*D8*B7</f>
        <v>800</v>
      </c>
      <c r="C8" s="21" t="s">
        <v>16</v>
      </c>
      <c r="D8" s="24">
        <v>50.0</v>
      </c>
      <c r="G8" s="6" t="s">
        <v>17</v>
      </c>
      <c r="H8" s="17">
        <f t="shared" ref="H8:K8" si="5">+$B$31*H3</f>
        <v>10030.79622</v>
      </c>
      <c r="I8" s="17">
        <f t="shared" si="5"/>
        <v>10642.38</v>
      </c>
      <c r="J8" s="17">
        <f t="shared" si="5"/>
        <v>19511.03</v>
      </c>
      <c r="K8" s="18">
        <f t="shared" si="5"/>
        <v>15076.705</v>
      </c>
    </row>
    <row r="9">
      <c r="A9" s="19"/>
      <c r="B9" s="23">
        <f>4*D9*B7</f>
        <v>2240</v>
      </c>
      <c r="C9" s="21" t="s">
        <v>18</v>
      </c>
      <c r="D9" s="24">
        <v>35.0</v>
      </c>
      <c r="G9" s="6" t="s">
        <v>19</v>
      </c>
      <c r="H9" s="17">
        <f t="shared" ref="H9:K9" si="6">+H8+H7</f>
        <v>22620.79622</v>
      </c>
      <c r="I9" s="17">
        <f t="shared" si="6"/>
        <v>23232.38</v>
      </c>
      <c r="J9" s="17">
        <f t="shared" si="6"/>
        <v>32101.03</v>
      </c>
      <c r="K9" s="18">
        <f t="shared" si="6"/>
        <v>27666.705</v>
      </c>
    </row>
    <row r="10">
      <c r="A10" s="19"/>
      <c r="B10" s="23">
        <f>(+B6-5)*D10*B7</f>
        <v>8800</v>
      </c>
      <c r="C10" s="21" t="s">
        <v>20</v>
      </c>
      <c r="D10" s="24">
        <v>25.0</v>
      </c>
      <c r="G10" s="6" t="s">
        <v>21</v>
      </c>
      <c r="H10" s="17">
        <f t="shared" ref="H10:K10" si="7">+H6-H9</f>
        <v>0</v>
      </c>
      <c r="I10" s="17">
        <f t="shared" si="7"/>
        <v>767.62</v>
      </c>
      <c r="J10" s="17">
        <f t="shared" si="7"/>
        <v>11898.97</v>
      </c>
      <c r="K10" s="18">
        <f t="shared" si="7"/>
        <v>6333.295</v>
      </c>
    </row>
    <row r="11">
      <c r="A11" s="19"/>
      <c r="B11" s="23">
        <f>+SUM(B8:B10)</f>
        <v>11840</v>
      </c>
      <c r="C11" s="21" t="s">
        <v>22</v>
      </c>
      <c r="D11" s="22"/>
      <c r="G11" s="6" t="s">
        <v>23</v>
      </c>
      <c r="H11" s="25">
        <f t="shared" ref="H11:K11" si="8">+IF(H10&gt;0,H10*0.05,0)</f>
        <v>0</v>
      </c>
      <c r="I11" s="25">
        <f t="shared" si="8"/>
        <v>38.381</v>
      </c>
      <c r="J11" s="25">
        <f t="shared" si="8"/>
        <v>594.9485</v>
      </c>
      <c r="K11" s="26">
        <f t="shared" si="8"/>
        <v>316.66475</v>
      </c>
    </row>
    <row r="12">
      <c r="A12" s="19"/>
      <c r="B12" s="27">
        <v>750.0</v>
      </c>
      <c r="C12" s="21" t="s">
        <v>24</v>
      </c>
      <c r="D12" s="22"/>
      <c r="G12" s="6" t="s">
        <v>25</v>
      </c>
      <c r="H12" s="17">
        <f t="shared" ref="H12:K12" si="9">+H10-H11</f>
        <v>0</v>
      </c>
      <c r="I12" s="17">
        <f t="shared" si="9"/>
        <v>729.239</v>
      </c>
      <c r="J12" s="17">
        <f t="shared" si="9"/>
        <v>11304.0215</v>
      </c>
      <c r="K12" s="18">
        <f t="shared" si="9"/>
        <v>6016.63025</v>
      </c>
    </row>
    <row r="13">
      <c r="A13" s="19"/>
      <c r="B13" s="27">
        <v>0.0</v>
      </c>
      <c r="C13" s="21" t="s">
        <v>26</v>
      </c>
      <c r="D13" s="22"/>
      <c r="G13" s="6" t="s">
        <v>27</v>
      </c>
      <c r="H13" s="17">
        <f t="shared" ref="H13:K13" si="10">+H12/($H$18+$H$19)+$H$28</f>
        <v>418.9036337</v>
      </c>
      <c r="I13" s="17">
        <f t="shared" si="10"/>
        <v>432.4080596</v>
      </c>
      <c r="J13" s="17">
        <f t="shared" si="10"/>
        <v>628.2373652</v>
      </c>
      <c r="K13" s="18">
        <f t="shared" si="10"/>
        <v>530.3227124</v>
      </c>
    </row>
    <row r="14">
      <c r="A14" s="19"/>
      <c r="B14" s="27">
        <v>0.0</v>
      </c>
      <c r="C14" s="21" t="s">
        <v>28</v>
      </c>
      <c r="D14" s="22"/>
      <c r="G14" s="6" t="s">
        <v>29</v>
      </c>
      <c r="H14" s="28">
        <f t="shared" ref="H14:K14" si="11">(H13/$H$28)-1</f>
        <v>0</v>
      </c>
      <c r="I14" s="28">
        <f t="shared" si="11"/>
        <v>0.03223754783</v>
      </c>
      <c r="J14" s="28">
        <f t="shared" si="11"/>
        <v>0.4997181085</v>
      </c>
      <c r="K14" s="29">
        <f t="shared" si="11"/>
        <v>0.2659778282</v>
      </c>
      <c r="L14" s="30"/>
    </row>
    <row r="15">
      <c r="A15" s="19"/>
      <c r="B15" s="27">
        <v>0.0</v>
      </c>
      <c r="C15" s="21" t="s">
        <v>30</v>
      </c>
      <c r="D15" s="22"/>
    </row>
    <row r="16">
      <c r="A16" s="31"/>
      <c r="B16" s="32">
        <f>+SUM(B11:B15)</f>
        <v>12590</v>
      </c>
      <c r="C16" s="33" t="s">
        <v>31</v>
      </c>
      <c r="D16" s="34"/>
      <c r="G16" s="35" t="s">
        <v>32</v>
      </c>
      <c r="J16" s="30"/>
      <c r="K16" s="30"/>
      <c r="L16" s="30"/>
      <c r="M16" s="30"/>
    </row>
    <row r="17">
      <c r="G17" s="36" t="s">
        <v>33</v>
      </c>
      <c r="H17" s="37">
        <f>H3</f>
        <v>56.55199055</v>
      </c>
    </row>
    <row r="18">
      <c r="D18" s="35" t="s">
        <v>34</v>
      </c>
      <c r="E18" s="35" t="s">
        <v>35</v>
      </c>
      <c r="G18" s="36" t="s">
        <v>36</v>
      </c>
      <c r="H18" s="25">
        <f>+$B$6</f>
        <v>27</v>
      </c>
    </row>
    <row r="19">
      <c r="A19" s="38" t="s">
        <v>37</v>
      </c>
      <c r="B19" s="39">
        <f t="shared" ref="B19:B27" si="12">IF(D19&gt;0.001,D19*E19,0)</f>
        <v>24</v>
      </c>
      <c r="C19" s="40" t="s">
        <v>38</v>
      </c>
      <c r="D19" s="41">
        <v>2.0</v>
      </c>
      <c r="E19" s="42">
        <v>12.0</v>
      </c>
      <c r="G19" s="36" t="s">
        <v>39</v>
      </c>
      <c r="H19" s="25">
        <f>+H18</f>
        <v>27</v>
      </c>
    </row>
    <row r="20">
      <c r="A20" s="43"/>
      <c r="B20" s="44">
        <f t="shared" si="12"/>
        <v>10</v>
      </c>
      <c r="C20" s="45" t="s">
        <v>40</v>
      </c>
      <c r="D20" s="46">
        <v>20.0</v>
      </c>
      <c r="E20" s="47">
        <v>0.5</v>
      </c>
      <c r="G20" s="36" t="s">
        <v>41</v>
      </c>
      <c r="H20" s="17">
        <f>+H8</f>
        <v>10030.79622</v>
      </c>
    </row>
    <row r="21" ht="15.75" customHeight="1">
      <c r="A21" s="43"/>
      <c r="B21" s="44">
        <f t="shared" si="12"/>
        <v>36.673</v>
      </c>
      <c r="C21" s="45" t="s">
        <v>42</v>
      </c>
      <c r="D21" s="46">
        <v>366.73</v>
      </c>
      <c r="E21" s="47">
        <v>0.1</v>
      </c>
      <c r="G21" s="36" t="s">
        <v>12</v>
      </c>
      <c r="H21" s="17">
        <f>+$B$16</f>
        <v>12590</v>
      </c>
    </row>
    <row r="22" ht="15.75" customHeight="1">
      <c r="A22" s="43"/>
      <c r="B22" s="44">
        <f t="shared" si="12"/>
        <v>7</v>
      </c>
      <c r="C22" s="45" t="s">
        <v>43</v>
      </c>
      <c r="D22" s="46">
        <v>28.0</v>
      </c>
      <c r="E22" s="47">
        <v>0.25</v>
      </c>
      <c r="G22" s="36"/>
      <c r="H22" s="17"/>
    </row>
    <row r="23" ht="15.75" customHeight="1">
      <c r="A23" s="43"/>
      <c r="B23" s="44">
        <f t="shared" si="12"/>
        <v>8.2</v>
      </c>
      <c r="C23" s="45" t="s">
        <v>44</v>
      </c>
      <c r="D23" s="46">
        <v>4.1</v>
      </c>
      <c r="E23" s="47">
        <v>2.0</v>
      </c>
      <c r="G23" s="36" t="s">
        <v>45</v>
      </c>
      <c r="H23" s="17">
        <f>+H21+H20</f>
        <v>22620.79622</v>
      </c>
    </row>
    <row r="24" ht="15.75" customHeight="1">
      <c r="A24" s="43"/>
      <c r="B24" s="44">
        <f t="shared" si="12"/>
        <v>20</v>
      </c>
      <c r="C24" s="45" t="s">
        <v>46</v>
      </c>
      <c r="D24" s="46">
        <v>5.0</v>
      </c>
      <c r="E24" s="47">
        <v>4.0</v>
      </c>
      <c r="G24" s="36"/>
      <c r="H24" s="17"/>
    </row>
    <row r="25" ht="15.75" customHeight="1">
      <c r="A25" s="43"/>
      <c r="B25" s="44">
        <f t="shared" si="12"/>
        <v>4.5</v>
      </c>
      <c r="C25" s="45" t="s">
        <v>47</v>
      </c>
      <c r="D25" s="46">
        <v>4.5</v>
      </c>
      <c r="E25" s="47">
        <v>1.0</v>
      </c>
      <c r="G25" s="36"/>
      <c r="H25" s="17"/>
    </row>
    <row r="26" ht="15.75" customHeight="1">
      <c r="A26" s="43"/>
      <c r="B26" s="44">
        <f t="shared" si="12"/>
        <v>7.5</v>
      </c>
      <c r="C26" s="45" t="s">
        <v>48</v>
      </c>
      <c r="D26" s="46">
        <v>7.5</v>
      </c>
      <c r="E26" s="47">
        <v>1.0</v>
      </c>
      <c r="G26" s="36"/>
      <c r="H26" s="17"/>
    </row>
    <row r="27" ht="15.75" customHeight="1">
      <c r="A27" s="43"/>
      <c r="B27" s="44">
        <f t="shared" si="12"/>
        <v>20</v>
      </c>
      <c r="C27" s="45" t="s">
        <v>49</v>
      </c>
      <c r="D27" s="46">
        <v>40.0</v>
      </c>
      <c r="E27" s="47">
        <v>0.5</v>
      </c>
      <c r="G27" s="36"/>
      <c r="H27" s="17"/>
    </row>
    <row r="28" ht="15.75" customHeight="1">
      <c r="A28" s="43"/>
      <c r="B28" s="48">
        <v>0.1</v>
      </c>
      <c r="C28" s="45" t="s">
        <v>50</v>
      </c>
      <c r="D28" s="45"/>
      <c r="E28" s="49"/>
      <c r="G28" s="36" t="s">
        <v>51</v>
      </c>
      <c r="H28" s="50">
        <f>+H23/(H19+H18)</f>
        <v>418.9036337</v>
      </c>
      <c r="I28" s="51">
        <v>420.0</v>
      </c>
    </row>
    <row r="29" ht="15.75" customHeight="1">
      <c r="A29" s="43"/>
      <c r="B29" s="48">
        <v>0.03</v>
      </c>
      <c r="C29" s="45" t="s">
        <v>52</v>
      </c>
      <c r="D29" s="45"/>
      <c r="E29" s="49"/>
    </row>
    <row r="30" ht="15.75" customHeight="1">
      <c r="A30" s="43"/>
      <c r="B30" s="27">
        <v>15.0</v>
      </c>
      <c r="C30" s="45" t="s">
        <v>53</v>
      </c>
      <c r="D30" s="45"/>
      <c r="E30" s="49"/>
      <c r="G30" s="35" t="s">
        <v>54</v>
      </c>
    </row>
    <row r="31" ht="15.75" customHeight="1">
      <c r="A31" s="52"/>
      <c r="B31" s="53">
        <f>+B19+(B33*B28)+(B29*B33)+B30+B20+B21+B22+B23+B24+B25</f>
        <v>177.373</v>
      </c>
      <c r="C31" s="54" t="s">
        <v>37</v>
      </c>
      <c r="D31" s="55"/>
      <c r="E31" s="56"/>
      <c r="F31" s="57"/>
      <c r="G31" s="35" t="s">
        <v>55</v>
      </c>
    </row>
    <row r="32" ht="15.75" customHeight="1">
      <c r="F32" s="57"/>
      <c r="G32" s="35" t="s">
        <v>56</v>
      </c>
    </row>
    <row r="33" ht="15.75" customHeight="1">
      <c r="A33" s="58" t="s">
        <v>57</v>
      </c>
      <c r="B33" s="59">
        <v>400.0</v>
      </c>
      <c r="C33" s="60" t="s">
        <v>58</v>
      </c>
      <c r="D33" s="61"/>
      <c r="E33" s="62"/>
      <c r="G33" s="35" t="s">
        <v>59</v>
      </c>
    </row>
    <row r="34" ht="15.75" customHeight="1">
      <c r="G34" s="35" t="s">
        <v>60</v>
      </c>
    </row>
    <row r="35" ht="15.75" customHeight="1">
      <c r="A35" s="63" t="s">
        <v>61</v>
      </c>
      <c r="B35" s="64">
        <f>+B16</f>
        <v>12590</v>
      </c>
      <c r="C35" s="65" t="s">
        <v>12</v>
      </c>
    </row>
    <row r="36" ht="15.75" customHeight="1">
      <c r="A36" s="66" t="s">
        <v>62</v>
      </c>
      <c r="B36" s="67">
        <f>+B33-B31</f>
        <v>222.627</v>
      </c>
      <c r="C36" s="68" t="s">
        <v>63</v>
      </c>
    </row>
    <row r="37" ht="15.75" customHeight="1">
      <c r="A37" s="69"/>
      <c r="B37" s="70">
        <f>+B35/B36</f>
        <v>56.55199055</v>
      </c>
      <c r="C37" s="71" t="s">
        <v>64</v>
      </c>
    </row>
    <row r="38" ht="15.75" customHeight="1"/>
    <row r="39" ht="15.75" customHeight="1">
      <c r="A39" s="35" t="s">
        <v>65</v>
      </c>
    </row>
    <row r="40" ht="15.75" customHeight="1">
      <c r="A40" s="35" t="s">
        <v>66</v>
      </c>
    </row>
    <row r="41" ht="15.75" customHeight="1">
      <c r="A41" s="35" t="s">
        <v>67</v>
      </c>
    </row>
    <row r="42" ht="15.75" customHeight="1"/>
    <row r="43" ht="15.75" customHeight="1">
      <c r="A43" s="35" t="s">
        <v>68</v>
      </c>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33:E33"/>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 width="18.0"/>
    <col customWidth="1" min="3" max="3" width="133.29"/>
    <col customWidth="1" min="4" max="6" width="11.43"/>
  </cols>
  <sheetData>
    <row r="1">
      <c r="A1" s="72"/>
      <c r="B1" s="73" t="s">
        <v>69</v>
      </c>
      <c r="C1" s="74" t="s">
        <v>70</v>
      </c>
    </row>
    <row r="2">
      <c r="A2" s="75" t="s">
        <v>71</v>
      </c>
      <c r="B2" s="76" t="s">
        <v>72</v>
      </c>
      <c r="C2" s="77" t="s">
        <v>73</v>
      </c>
    </row>
    <row r="3">
      <c r="A3" s="78"/>
      <c r="B3" s="79" t="s">
        <v>74</v>
      </c>
      <c r="C3" s="80" t="s">
        <v>75</v>
      </c>
    </row>
    <row r="4">
      <c r="A4" s="81"/>
      <c r="B4" s="82" t="s">
        <v>76</v>
      </c>
      <c r="C4" s="83" t="s">
        <v>77</v>
      </c>
    </row>
    <row r="5">
      <c r="A5" s="75" t="s">
        <v>32</v>
      </c>
      <c r="B5" s="76" t="s">
        <v>78</v>
      </c>
      <c r="C5" s="84" t="s">
        <v>79</v>
      </c>
    </row>
    <row r="6">
      <c r="A6" s="78"/>
      <c r="B6" s="79" t="s">
        <v>80</v>
      </c>
      <c r="C6" s="85" t="s">
        <v>81</v>
      </c>
    </row>
    <row r="7">
      <c r="A7" s="81"/>
      <c r="B7" s="82" t="s">
        <v>82</v>
      </c>
      <c r="C7" s="8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A4"/>
    <mergeCell ref="A5:A7"/>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2021-01-12T19:33:14Z</dcterms:created>
  <dc:creator>PC</dc:creator>
</cp:coreProperties>
</file>