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Cálculo" sheetId="1" r:id="rId1"/>
    <sheet name="Justificación" sheetId="2" r:id="rId2"/>
  </sheets>
  <definedNames>
    <definedName name="_xlchart.0" hidden="1">Cálculo!$H$3:$K$3</definedName>
    <definedName name="_xlchart.1" hidden="1">Cálculo!$H$6:$K$6</definedName>
    <definedName name="_xlchart.2" hidden="1">Cálculo!$H$7:$K$7</definedName>
    <definedName name="_xlchart.3" hidden="1">Cálculo!$H$8:$K$8</definedName>
    <definedName name="_xlchart.4" hidden="1">Cálculo!$H$9:$K$9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0" i="1" l="1"/>
  <c r="B21" i="1"/>
  <c r="B22" i="1"/>
  <c r="B19" i="1"/>
  <c r="B8" i="1"/>
  <c r="B27" i="1" l="1"/>
  <c r="B32" i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1" i="1"/>
  <c r="B33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4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<sst xmlns="http://schemas.openxmlformats.org/spreadsheetml/2006/main" count="85" uniqueCount="80">
  <si>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</si>
  <si>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</si>
  <si>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</si>
  <si>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</si>
  <si>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</si>
  <si>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</si>
  <si>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</si>
  <si>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</si>
  <si>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</si>
  <si>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</si>
  <si>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</si>
  <si>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</si>
  <si>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</si>
  <si>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</si>
  <si>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</si>
  <si>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</si>
  <si>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</si>
  <si>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</si>
  <si>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</si>
  <si>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</si>
  <si>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</si>
  <si>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</si>
  <si>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</si>
  <si>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</si>
  <si>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</si>
  <si>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</si>
  <si>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</si>
  <si>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</si>
  <si>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</si>
  <si>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</si>
  <si>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</si>
  <si>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</si>
  <si>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</si>
  <si>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</si>
  <si>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</si>
  <si>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</si>
  <si>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</si>
  <si>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</si>
  <si>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</si>
  <si>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</si>
  <si>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</si>
  <si>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</si>
  <si>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</si>
  <si>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</si>
  <si>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</si>
  <si>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</si>
  <si>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</si>
  <si>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</si>
  <si>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</si>
  <si>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</si>
  <si>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</si>
  <si>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</si>
  <si>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</si>
  <si>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</si>
  <si>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</si>
  <si>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</si>
  <si>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</si>
  <si>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</si>
  <si>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</si>
  <si>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</si>
  <si>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</si>
  <si>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</si>
  <si>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</si>
  <si>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</si>
  <si>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</si>
  <si>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</si>
  <si>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</si>
  <si>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</si>
  <si>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</si>
  <si>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r>
      <t xml:space="preserve">Insumo 1: </t>
    </r>
    <r>
      <rPr>
        <b/>
        <sz val="11"/>
        <color theme="1"/>
        <rFont val="Calibri"/>
        <family val="2"/>
        <scheme val="minor"/>
      </rPr>
      <t>Cera de Soja</t>
    </r>
    <r>
      <rPr>
        <sz val="11"/>
        <color theme="1"/>
        <rFont val="Calibri"/>
        <family val="2"/>
        <scheme val="minor"/>
      </rPr>
      <t xml:space="preserve"> (costos de este insumo por unidad producida)</t>
    </r>
  </si>
  <si>
    <r>
      <t xml:space="preserve">Insumo 5: </t>
    </r>
    <r>
      <rPr>
        <b/>
        <sz val="11"/>
        <color theme="1"/>
        <rFont val="Calibri"/>
        <family val="2"/>
        <scheme val="minor"/>
      </rPr>
      <t>Stiker con logo</t>
    </r>
    <r>
      <rPr>
        <sz val="11"/>
        <color theme="1"/>
        <rFont val="Calibri"/>
        <family val="2"/>
        <scheme val="minor"/>
      </rPr>
      <t xml:space="preserve"> (costos de este insumo por unidad producida)</t>
    </r>
  </si>
  <si>
    <r>
      <t xml:space="preserve">Insumo 2: </t>
    </r>
    <r>
      <rPr>
        <b/>
        <sz val="11"/>
        <color theme="1"/>
        <rFont val="Calibri"/>
        <family val="2"/>
        <scheme val="minor"/>
      </rPr>
      <t>Enbase de Vidrio</t>
    </r>
    <r>
      <rPr>
        <sz val="11"/>
        <color theme="1"/>
        <rFont val="Calibri"/>
        <family val="2"/>
        <scheme val="minor"/>
      </rPr>
      <t xml:space="preserve"> (costos de este insumo por unidad producida)</t>
    </r>
  </si>
  <si>
    <r>
      <t xml:space="preserve">Insumo 3: </t>
    </r>
    <r>
      <rPr>
        <b/>
        <sz val="11"/>
        <color theme="1"/>
        <rFont val="Calibri"/>
        <family val="2"/>
        <scheme val="minor"/>
      </rPr>
      <t xml:space="preserve">Pabilo </t>
    </r>
    <r>
      <rPr>
        <sz val="11"/>
        <color theme="1"/>
        <rFont val="Calibri"/>
        <family val="2"/>
        <scheme val="minor"/>
      </rPr>
      <t>(costos de este insumo por unidad producida)</t>
    </r>
  </si>
  <si>
    <r>
      <t xml:space="preserve">Insumo 4: </t>
    </r>
    <r>
      <rPr>
        <b/>
        <sz val="11"/>
        <color theme="1"/>
        <rFont val="Calibri"/>
        <family val="2"/>
        <scheme val="minor"/>
      </rPr>
      <t>Escencia</t>
    </r>
    <r>
      <rPr>
        <sz val="11"/>
        <color theme="1"/>
        <rFont val="Calibri"/>
        <family val="2"/>
        <scheme val="minor"/>
      </rPr>
      <t>(costos de este insumo por unidad producida)</t>
    </r>
  </si>
  <si>
    <t xml:space="preserve">seria en el modulo 9 la reinvercion </t>
  </si>
  <si>
    <t>lo elegimos porque estas velas  nos brindan como beneficio el aromaterapia que consiste en ayudar a relajarse, desconectarse y combatir el estrés del día a día; Además nos ofrece un aroma especial y único que hace que tu lugar favorito sea aún mas especial.</t>
  </si>
  <si>
    <t xml:space="preserve">a travez de una pagina en instagram y por el boca en boca con nuestros familiares </t>
  </si>
  <si>
    <t>la area de produccion se encargara de eso, pero se dividiran las tareas para poder realizarlas en el tiempo correcto</t>
  </si>
  <si>
    <t>porque es el que nos parecio razonable para empezar nuestro emprendimiento</t>
  </si>
  <si>
    <t>porque en el curso somos 24 y vamos a poseer dos cada uno, una la compranos nosotros y otra la vendemos asi es equitativo para 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</si>
</sst>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4" fontId="2" fillId="3" borderId="0" xfId="1" applyNumberFormat="1" applyFont="1" applyFill="1" applyBorder="1" applyProtection="1"/>
    <xf numFmtId="164" fontId="0" fillId="4" borderId="6" xfId="1" applyNumberFormat="1" applyFont="1" applyFill="1" applyBorder="1" applyProtection="1">
      <protection locked="0"/>
    </xf>
    <xf numFmtId="164" fontId="2" fillId="0" borderId="1" xfId="0" applyNumberFormat="1" applyFont="1" applyBorder="1"/>
    <xf numFmtId="164" fontId="2" fillId="0" borderId="1" xfId="1" applyNumberFormat="1" applyFont="1" applyBorder="1" applyProtection="1"/>
    <xf numFmtId="164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4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4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4" fontId="2" fillId="6" borderId="8" xfId="1" applyNumberFormat="1" applyFont="1" applyFill="1" applyBorder="1" applyProtection="1"/>
    <xf numFmtId="0" fontId="0" fillId="8" borderId="10" xfId="0" applyFill="1" applyBorder="1"/>
    <xf numFmtId="164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4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4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4" fontId="2" fillId="10" borderId="1" xfId="0" applyNumberFormat="1" applyFont="1" applyFill="1" applyBorder="1"/>
    <xf numFmtId="164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4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4" fontId="2" fillId="6" borderId="0" xfId="1" applyNumberFormat="1" applyFont="1" applyFill="1" applyBorder="1" applyProtection="1">
      <protection locked="0"/>
    </xf>
    <xf numFmtId="4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4" xfId="0" applyBorder="1" applyAlignment="1">
      <alignment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</a:t>
            </a:r>
            <a:r>
              <a:rPr lang="en-US" baseline="0"/>
              <a:t> Grafico de Equilibrio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Costos Fijos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Cálculo!$H$3:$K$3</c:f>
              <c:numCache>
                <c:formatCode>0</c:formatCode>
                <c:ptCount val="4"/>
                <c:pt idx="0">
                  <c:v>73.379310344827587</c:v>
                </c:pt>
                <c:pt idx="1">
                  <c:v>0</c:v>
                </c:pt>
                <c:pt idx="2">
                  <c:v>112</c:v>
                </c:pt>
                <c:pt idx="3">
                  <c:v>100</c:v>
                </c:pt>
              </c:numCache>
            </c:numRef>
          </c:xVal>
          <c:yVal>
            <c:numRef>
              <c:f>Cálculo!$H$7:$K$7</c:f>
              <c:numCache>
                <c:formatCode>_-"$"* #,##0_-;\-"$"* #,##0_-;_-"$"* "-"??_-;_-@_-</c:formatCode>
                <c:ptCount val="4"/>
                <c:pt idx="0">
                  <c:v>10640</c:v>
                </c:pt>
                <c:pt idx="1">
                  <c:v>10640</c:v>
                </c:pt>
                <c:pt idx="2">
                  <c:v>10640</c:v>
                </c:pt>
                <c:pt idx="3">
                  <c:v>10640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ACC-46B1-B731-E5782703B0DB}"/>
            </c:ext>
          </c:extLst>
        </c:ser>
        <c:ser>
          <c:idx val="1"/>
          <c:order val="1"/>
          <c:tx>
            <c:v>Costos Variables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Cálculo!$H$3:$K$3</c:f>
              <c:numCache>
                <c:formatCode>0</c:formatCode>
                <c:ptCount val="4"/>
                <c:pt idx="0">
                  <c:v>73.379310344827587</c:v>
                </c:pt>
                <c:pt idx="1">
                  <c:v>0</c:v>
                </c:pt>
                <c:pt idx="2">
                  <c:v>112</c:v>
                </c:pt>
                <c:pt idx="3">
                  <c:v>100</c:v>
                </c:pt>
              </c:numCache>
            </c:numRef>
          </c:xVal>
          <c:yVal>
            <c:numRef>
              <c:f>Cálculo!$H$8:$K$8</c:f>
              <c:numCache>
                <c:formatCode>_-"$"* #,##0_-;\-"$"* #,##0_-;_-"$"* "-"??_-;_-@_-</c:formatCode>
                <c:ptCount val="4"/>
                <c:pt idx="0">
                  <c:v>18711.724137931036</c:v>
                </c:pt>
                <c:pt idx="1">
                  <c:v>0</c:v>
                </c:pt>
                <c:pt idx="2">
                  <c:v>28560</c:v>
                </c:pt>
                <c:pt idx="3">
                  <c:v>25500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ACC-46B1-B731-E5782703B0DB}"/>
            </c:ext>
          </c:extLst>
        </c:ser>
        <c:ser>
          <c:idx val="2"/>
          <c:order val="2"/>
          <c:tx>
            <c:v>Costos Totales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92D050"/>
                </a:solidFill>
                <a:ln w="9525">
                  <a:solidFill>
                    <a:srgbClr val="00B05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FACC-46B1-B731-E5782703B0DB}"/>
              </c:ext>
            </c:extLst>
          </c:dPt>
          <c:dPt>
            <c:idx val="2"/>
            <c:marker>
              <c:spPr>
                <a:noFill/>
                <a:ln w="9525"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FACC-46B1-B731-E5782703B0DB}"/>
              </c:ext>
            </c:extLst>
          </c:dPt>
          <c:dPt>
            <c:idx val="3"/>
            <c:marker>
              <c:spPr>
                <a:noFill/>
                <a:ln w="9525"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FACC-46B1-B731-E5782703B0DB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Equilibrio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ACC-46B1-B731-E5782703B0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Cálculo!$H$3:$K$3</c:f>
              <c:numCache>
                <c:formatCode>0</c:formatCode>
                <c:ptCount val="4"/>
                <c:pt idx="0">
                  <c:v>73.379310344827587</c:v>
                </c:pt>
                <c:pt idx="1">
                  <c:v>0</c:v>
                </c:pt>
                <c:pt idx="2">
                  <c:v>112</c:v>
                </c:pt>
                <c:pt idx="3">
                  <c:v>100</c:v>
                </c:pt>
              </c:numCache>
            </c:numRef>
          </c:xVal>
          <c:yVal>
            <c:numRef>
              <c:f>Cálculo!$H$9:$K$9</c:f>
              <c:numCache>
                <c:formatCode>_-"$"* #,##0_-;\-"$"* #,##0_-;_-"$"* "-"??_-;_-@_-</c:formatCode>
                <c:ptCount val="4"/>
                <c:pt idx="0">
                  <c:v>29351.724137931036</c:v>
                </c:pt>
                <c:pt idx="1">
                  <c:v>10640</c:v>
                </c:pt>
                <c:pt idx="2">
                  <c:v>39200</c:v>
                </c:pt>
                <c:pt idx="3">
                  <c:v>36140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ACC-46B1-B731-E5782703B0DB}"/>
            </c:ext>
          </c:extLst>
        </c:ser>
        <c:ser>
          <c:idx val="3"/>
          <c:order val="3"/>
          <c:tx>
            <c:v>Ingresos Totales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92D050"/>
                </a:solidFill>
                <a:ln w="9525">
                  <a:solidFill>
                    <a:srgbClr val="00B05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FACC-46B1-B731-E5782703B0DB}"/>
              </c:ext>
            </c:extLst>
          </c:dPt>
          <c:dPt>
            <c:idx val="2"/>
            <c:marker>
              <c:spPr>
                <a:noFill/>
                <a:ln w="9525"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FACC-46B1-B731-E5782703B0DB}"/>
              </c:ext>
            </c:extLst>
          </c:dPt>
          <c:dPt>
            <c:idx val="3"/>
            <c:marker>
              <c:spPr>
                <a:noFill/>
                <a:ln w="9525"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FACC-46B1-B731-E5782703B0DB}"/>
              </c:ext>
            </c:extLst>
          </c:dPt>
          <c:xVal>
            <c:numRef>
              <c:f>Cálculo!$H$3:$K$3</c:f>
              <c:numCache>
                <c:formatCode>0</c:formatCode>
                <c:ptCount val="4"/>
                <c:pt idx="0">
                  <c:v>73.379310344827587</c:v>
                </c:pt>
                <c:pt idx="1">
                  <c:v>0</c:v>
                </c:pt>
                <c:pt idx="2">
                  <c:v>112</c:v>
                </c:pt>
                <c:pt idx="3">
                  <c:v>100</c:v>
                </c:pt>
              </c:numCache>
            </c:numRef>
          </c:xVal>
          <c:yVal>
            <c:numRef>
              <c:f>Cálculo!$H$6:$K$6</c:f>
              <c:numCache>
                <c:formatCode>_-"$"* #,##0_-;\-"$"* #,##0_-;_-"$"* "-"??_-;_-@_-</c:formatCode>
                <c:ptCount val="4"/>
                <c:pt idx="0">
                  <c:v>29351.724137931036</c:v>
                </c:pt>
                <c:pt idx="1">
                  <c:v>0</c:v>
                </c:pt>
                <c:pt idx="2">
                  <c:v>44800</c:v>
                </c:pt>
                <c:pt idx="3">
                  <c:v>40000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CC-46B1-B731-E5782703B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509696"/>
        <c:axId val="242511872"/>
      </c:scatterChart>
      <c:valAx>
        <c:axId val="24250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42511872"/>
        <c:crosses val="autoZero"/>
        <c:crossBetween val="midCat"/>
      </c:valAx>
      <c:valAx>
        <c:axId val="24251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4250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  <xdr:twoCellAnchor>
    <xdr:from>
      <xdr:col>11</xdr:col>
      <xdr:colOff>514350</xdr:colOff>
      <xdr:row>3</xdr:row>
      <xdr:rowOff>180975</xdr:rowOff>
    </xdr:from>
    <xdr:to>
      <xdr:col>14</xdr:col>
      <xdr:colOff>628650</xdr:colOff>
      <xdr:row>17</xdr:row>
      <xdr:rowOff>171450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0.20261</cdr:x>
      <cdr:y>0.35484</cdr:y>
    </cdr:from>
    <cdr:to>
      <cdr:x>0.65795</cdr:x>
      <cdr:y>0.35484</cdr:y>
    </cdr:to>
    <cdr:cxnSp macro="">
      <cdr:nvCxnSpPr>
        <cdr:cNvPr id="3" name="Conector recto 2"/>
        <cdr:cNvCxnSpPr/>
      </cdr:nvCxnSpPr>
      <cdr:spPr>
        <a:xfrm xmlns:a="http://schemas.openxmlformats.org/drawingml/2006/main" flipH="1">
          <a:off x="885825" y="942975"/>
          <a:ext cx="1990725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accent6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0.65795</cdr:x>
      <cdr:y>0.35484</cdr:y>
    </cdr:from>
    <cdr:to>
      <cdr:x>0.65795</cdr:x>
      <cdr:y>0.60573</cdr:y>
    </cdr:to>
    <cdr:cxnSp macro="">
      <cdr:nvCxnSpPr>
        <cdr:cNvPr id="5" name="Conector recto 4"/>
        <cdr:cNvCxnSpPr/>
      </cdr:nvCxnSpPr>
      <cdr:spPr>
        <a:xfrm xmlns:a="http://schemas.openxmlformats.org/drawingml/2006/main">
          <a:off x="2876550" y="942975"/>
          <a:ext cx="0" cy="66675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accent6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9525" cap="flat" cmpd="sng" algn="ctr">
          <a:solidFill>
            <a:schemeClr val="accent6"/>
          </a:solidFill>
          <a:prstDash val="dash"/>
          <a:round/>
          <a:headEnd type="none" w="med" len="med"/>
          <a:tailEnd type="none" w="med" len="med"/>
        </a:ln>
      </a:spPr>
      <a:bodyPr/>
      <a:lstStyle/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/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+B33</f>
        <v>73.379310344827587</v>
      </c>
      <c r="I3" s="53">
        <v>0</v>
      </c>
      <c r="J3" s="53">
        <v>112</v>
      </c>
      <c r="K3" s="53">
        <v>100</v>
      </c>
      <c r="L3" s="64" t="s">
        <v>9</v>
      </c>
    </row>
    <row r="4" spans="1:13" x14ac:dyDescent="0.25">
      <c r="G4" s="20" t="s">
        <v>10</v>
      </c>
      <c r="H4" s="21">
        <f>+H3/$B$7</f>
        <v>4.5862068965517242</v>
      </c>
      <c r="I4" s="21">
        <f>+I3/$B$7</f>
        <v>0</v>
      </c>
      <c r="J4" s="21">
        <f>+J3/$B$7</f>
        <v>7</v>
      </c>
      <c r="K4" s="51">
        <f>+K3/$B$7</f>
        <v>6.25</v>
      </c>
    </row>
    <row r="5" spans="1:13" x14ac:dyDescent="0.25">
      <c r="G5" s="20" t="s">
        <v>11</v>
      </c>
      <c r="H5" s="21">
        <f t="shared" ref="H5:J5" si="0">+H4/$B$6</f>
        <v>0.19109195402298851</v>
      </c>
      <c r="I5" s="21">
        <f t="shared" si="0"/>
        <v>0</v>
      </c>
      <c r="J5" s="21">
        <f t="shared" si="0"/>
        <v>0.29166666666666669</v>
      </c>
      <c r="K5" s="51">
        <f t="shared" ref="K5" si="1">+K4/$B$6</f>
        <v>0.26041666666666669</v>
      </c>
    </row>
    <row r="6" spans="1:13" x14ac:dyDescent="0.25">
      <c r="A6" s="4" t="s">
        <v>12</v>
      </c>
      <c r="B6" s="5">
        <v>24</v>
      </c>
      <c r="C6" s="6" t="s">
        <v>13</v>
      </c>
      <c r="D6" s="7"/>
      <c r="G6" s="8" t="s">
        <v>14</v>
      </c>
      <c r="H6" s="17">
        <f>+$B$29*H3</f>
        <v>29351.724137931036</v>
      </c>
      <c r="I6" s="17">
        <f>+$B$29*I3</f>
        <v>0</v>
      </c>
      <c r="J6" s="17">
        <f>+$B$29*J3</f>
        <v>44800</v>
      </c>
      <c r="K6" s="49">
        <f>+$B$29*K3</f>
        <v>40000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10640</v>
      </c>
      <c r="I7" s="16">
        <f t="shared" si="2"/>
        <v>10640</v>
      </c>
      <c r="J7" s="16">
        <f t="shared" si="2"/>
        <v>10640</v>
      </c>
      <c r="K7" s="48">
        <f t="shared" si="2"/>
        <v>10640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+$B$27*H3</f>
        <v>18711.724137931036</v>
      </c>
      <c r="I8" s="17">
        <f>+$B$27*I3</f>
        <v>0</v>
      </c>
      <c r="J8" s="17">
        <f>+$B$27*J3</f>
        <v>28560</v>
      </c>
      <c r="K8" s="49">
        <f>+$B$27*K3</f>
        <v>25500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29351.724137931036</v>
      </c>
      <c r="I9" s="16">
        <f t="shared" si="3"/>
        <v>10640</v>
      </c>
      <c r="J9" s="16">
        <f t="shared" si="3"/>
        <v>39200</v>
      </c>
      <c r="K9" s="48">
        <f t="shared" ref="K9" si="4">+K8+K7</f>
        <v>36140</v>
      </c>
    </row>
    <row r="10" spans="1:13" x14ac:dyDescent="0.25">
      <c r="A10" s="9"/>
      <c r="B10" s="14">
        <f>(+B6-5)*D10*B7</f>
        <v>7600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-10640</v>
      </c>
      <c r="J10" s="16">
        <f>+J6-J9</f>
        <v>5600</v>
      </c>
      <c r="K10" s="48">
        <f>+K6-K9</f>
        <v>3860</v>
      </c>
    </row>
    <row r="11" spans="1:13" x14ac:dyDescent="0.25">
      <c r="A11" s="9"/>
      <c r="B11" s="14">
        <f>+SUM(B8:B10)</f>
        <v>10640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280</v>
      </c>
      <c r="K11" s="50">
        <f t="shared" ref="K11" si="6">+IF(K10&gt;0,K10*0.05,0)</f>
        <v>193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-10640</v>
      </c>
      <c r="J12" s="16">
        <f t="shared" si="7"/>
        <v>5320</v>
      </c>
      <c r="K12" s="48">
        <f t="shared" ref="K12" si="8">+K10-K11</f>
        <v>3667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+H12/($H$18+$H$19)+$H$24</f>
        <v>611.49425287356325</v>
      </c>
      <c r="I13" s="16">
        <f>+I12/($H$18+$H$19)+$H$24</f>
        <v>389.82758620689663</v>
      </c>
      <c r="J13" s="16">
        <f>+J12/($H$18+$H$19)+$H$24</f>
        <v>722.32758620689663</v>
      </c>
      <c r="K13" s="48">
        <f>+K12/($H$18+$H$19)+$H$24</f>
        <v>687.89008620689663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(H13/$H$24)-1</f>
        <v>0</v>
      </c>
      <c r="I14" s="28">
        <f>(I13/$H$24)-1</f>
        <v>-0.36249999999999993</v>
      </c>
      <c r="J14" s="28">
        <f>(J13/$H$24)-1</f>
        <v>0.18125000000000013</v>
      </c>
      <c r="K14" s="52">
        <f t="shared" ref="K14" si="9">(K13/$H$24)-1</f>
        <v>0.12493303571428571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10640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73.379310344827587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24</v>
      </c>
    </row>
    <row r="19" spans="1:8" x14ac:dyDescent="0.25">
      <c r="A19" s="26" t="s">
        <v>37</v>
      </c>
      <c r="B19" s="74">
        <f>IF(D19&gt;0.001,D19*E19,0)</f>
        <v>50</v>
      </c>
      <c r="C19" s="65" t="s">
        <v>69</v>
      </c>
      <c r="D19" s="27">
        <v>50</v>
      </c>
      <c r="E19" s="71">
        <v>1</v>
      </c>
      <c r="G19" s="33" t="s">
        <v>38</v>
      </c>
      <c r="H19" s="19">
        <f>+H18</f>
        <v>24</v>
      </c>
    </row>
    <row r="20" spans="1:8" x14ac:dyDescent="0.25">
      <c r="A20" s="30"/>
      <c r="B20" s="73">
        <f>IF(D20&gt;0.001,D20*E20,0)</f>
        <v>60</v>
      </c>
      <c r="C20" s="66" t="s">
        <v>71</v>
      </c>
      <c r="D20" s="70">
        <v>60</v>
      </c>
      <c r="E20" s="72">
        <v>1</v>
      </c>
      <c r="G20" s="33" t="s">
        <v>39</v>
      </c>
      <c r="H20" s="16">
        <f>+H8</f>
        <v>18711.724137931036</v>
      </c>
    </row>
    <row r="21" spans="1:8" x14ac:dyDescent="0.25">
      <c r="A21" s="30"/>
      <c r="B21" s="73">
        <f>IF(D21&gt;0.001,D21*E21,0)</f>
        <v>50</v>
      </c>
      <c r="C21" s="66" t="s">
        <v>72</v>
      </c>
      <c r="D21" s="70">
        <v>50</v>
      </c>
      <c r="E21" s="72">
        <v>1</v>
      </c>
      <c r="G21" s="33" t="s">
        <v>12</v>
      </c>
      <c r="H21" s="16">
        <f>+$B$16</f>
        <v>10640</v>
      </c>
    </row>
    <row r="22" spans="1:8" x14ac:dyDescent="0.25">
      <c r="A22" s="30"/>
      <c r="B22" s="73">
        <f>IF(D22&gt;0.001,D22*E22,0)</f>
        <v>35</v>
      </c>
      <c r="C22" s="66" t="s">
        <v>73</v>
      </c>
      <c r="D22" s="18">
        <v>35</v>
      </c>
      <c r="E22" s="72">
        <v>1</v>
      </c>
      <c r="G22" s="33" t="s">
        <v>40</v>
      </c>
      <c r="H22" s="16">
        <f>+H21+H20</f>
        <v>29351.724137931036</v>
      </c>
    </row>
    <row r="23" spans="1:8" x14ac:dyDescent="0.25">
      <c r="A23" s="30"/>
      <c r="B23" s="73">
        <f>IF(D23&gt;0.001,D23*E23,0)</f>
        <v>4</v>
      </c>
      <c r="C23" s="66" t="s">
        <v>70</v>
      </c>
      <c r="D23" s="18">
        <v>4</v>
      </c>
      <c r="E23" s="72">
        <v>1</v>
      </c>
      <c r="G23" s="33"/>
      <c r="H23" s="16"/>
    </row>
    <row r="24" spans="1:8" x14ac:dyDescent="0.25">
      <c r="A24" s="30"/>
      <c r="B24" s="31">
        <v>0.1</v>
      </c>
      <c r="C24" s="66" t="s">
        <v>41</v>
      </c>
      <c r="D24" s="66"/>
      <c r="E24" s="32"/>
      <c r="G24" s="33" t="s">
        <v>42</v>
      </c>
      <c r="H24" s="17">
        <f>+H22/(H19+H18)</f>
        <v>611.49425287356325</v>
      </c>
    </row>
    <row r="25" spans="1:8" x14ac:dyDescent="0.25">
      <c r="A25" s="30"/>
      <c r="B25" s="31">
        <v>0</v>
      </c>
      <c r="C25" s="66" t="s">
        <v>43</v>
      </c>
      <c r="D25" s="66"/>
      <c r="E25" s="32"/>
    </row>
    <row r="26" spans="1:8" x14ac:dyDescent="0.25">
      <c r="A26" s="30"/>
      <c r="B26" s="18">
        <v>20</v>
      </c>
      <c r="C26" s="66" t="s">
        <v>44</v>
      </c>
      <c r="D26" s="66"/>
      <c r="E26" s="32"/>
      <c r="G26" t="s">
        <v>45</v>
      </c>
    </row>
    <row r="27" spans="1:8" x14ac:dyDescent="0.25">
      <c r="A27" s="35"/>
      <c r="B27" s="36">
        <f>+B19+(B29*B24)+(B25*B29)+B26+B20+B21+B22</f>
        <v>255</v>
      </c>
      <c r="C27" s="67" t="s">
        <v>37</v>
      </c>
      <c r="D27" s="68"/>
      <c r="E27" s="69"/>
      <c r="G27" t="s">
        <v>46</v>
      </c>
    </row>
    <row r="28" spans="1:8" x14ac:dyDescent="0.25">
      <c r="G28" t="s">
        <v>47</v>
      </c>
    </row>
    <row r="29" spans="1:8" x14ac:dyDescent="0.25">
      <c r="A29" s="37" t="s">
        <v>48</v>
      </c>
      <c r="B29" s="38">
        <v>400</v>
      </c>
      <c r="C29" s="76" t="s">
        <v>49</v>
      </c>
      <c r="D29" s="77"/>
      <c r="E29" s="78"/>
      <c r="G29" t="s">
        <v>50</v>
      </c>
    </row>
    <row r="30" spans="1:8" x14ac:dyDescent="0.25">
      <c r="G30" t="s">
        <v>51</v>
      </c>
    </row>
    <row r="31" spans="1:8" x14ac:dyDescent="0.25">
      <c r="A31" s="39" t="s">
        <v>52</v>
      </c>
      <c r="B31" s="40">
        <f>+B16</f>
        <v>10640</v>
      </c>
      <c r="C31" s="41" t="s">
        <v>12</v>
      </c>
    </row>
    <row r="32" spans="1:8" x14ac:dyDescent="0.25">
      <c r="A32" s="42" t="s">
        <v>53</v>
      </c>
      <c r="B32" s="43">
        <f>+B29-B27</f>
        <v>145</v>
      </c>
      <c r="C32" s="44" t="s">
        <v>54</v>
      </c>
    </row>
    <row r="33" spans="1:3" x14ac:dyDescent="0.25">
      <c r="A33" s="45"/>
      <c r="B33" s="75">
        <f>+B31/B32</f>
        <v>73.379310344827587</v>
      </c>
      <c r="C33" s="46" t="s">
        <v>55</v>
      </c>
    </row>
    <row r="35" spans="1:3" x14ac:dyDescent="0.25">
      <c r="A35" t="s">
        <v>56</v>
      </c>
    </row>
    <row r="36" spans="1:3" x14ac:dyDescent="0.25">
      <c r="A36" t="s">
        <v>57</v>
      </c>
    </row>
    <row r="37" spans="1:3" x14ac:dyDescent="0.25">
      <c r="A37" t="s">
        <v>58</v>
      </c>
    </row>
    <row r="39" spans="1:3" x14ac:dyDescent="0.25">
      <c r="A39" t="s">
        <v>59</v>
      </c>
    </row>
  </sheetData>
  <mergeCells count="1">
    <mergeCell ref="C29:E2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C8" sqref="C8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82" t="s">
        <v>75</v>
      </c>
    </row>
    <row r="3" spans="1:3" ht="45" x14ac:dyDescent="0.25">
      <c r="A3" s="80"/>
      <c r="B3" s="59" t="s">
        <v>64</v>
      </c>
      <c r="C3" s="60" t="s">
        <v>76</v>
      </c>
    </row>
    <row r="4" spans="1:3" ht="90" x14ac:dyDescent="0.25">
      <c r="A4" s="81"/>
      <c r="B4" s="57" t="s">
        <v>65</v>
      </c>
      <c r="C4" s="58" t="s">
        <v>77</v>
      </c>
    </row>
    <row r="5" spans="1:3" ht="45" x14ac:dyDescent="0.25">
      <c r="A5" s="79" t="s">
        <v>32</v>
      </c>
      <c r="B5" s="55" t="s">
        <v>66</v>
      </c>
      <c r="C5" s="56" t="s">
        <v>78</v>
      </c>
    </row>
    <row r="6" spans="1:3" ht="60" x14ac:dyDescent="0.25">
      <c r="A6" s="80"/>
      <c r="B6" s="59" t="s">
        <v>67</v>
      </c>
      <c r="C6" s="60" t="s">
        <v>79</v>
      </c>
    </row>
    <row r="7" spans="1:3" ht="75" x14ac:dyDescent="0.25">
      <c r="A7" s="81"/>
      <c r="B7" s="57" t="s">
        <v>68</v>
      </c>
      <c r="C7" s="58" t="s">
        <v>74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 Pino</cp:lastModifiedBy>
  <cp:revision/>
  <dcterms:created xsi:type="dcterms:W3CDTF">2021-01-12T19:33:14Z</dcterms:created>
  <dcterms:modified xsi:type="dcterms:W3CDTF">2021-06-21T22:14:01Z</dcterms:modified>
</cp:coreProperties>
</file>