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álculo" sheetId="1" r:id="rId4"/>
    <sheet state="visible" name="Justificación" sheetId="2" r:id="rId5"/>
  </sheets>
  <definedNames/>
  <calcPr/>
</workbook>
</file>

<file path=xl/sharedStrings.xml><?xml version="1.0" encoding="utf-8"?>
<sst xmlns="http://schemas.openxmlformats.org/spreadsheetml/2006/main" count="83" uniqueCount="78">
  <si>
    <t>Proyección Financiera</t>
  </si>
  <si>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</si>
  <si>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</si>
  <si>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</si>
  <si>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</si>
  <si>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</si>
  <si>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</si>
  <si>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</si>
  <si>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</si>
  <si>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</si>
  <si>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</si>
  <si>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</si>
  <si>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</si>
  <si>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</si>
  <si>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</si>
  <si>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</si>
  <si>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</si>
  <si>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</si>
  <si>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</si>
  <si>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</si>
  <si>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</si>
  <si>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</si>
  <si>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</si>
  <si>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</si>
  <si>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</si>
  <si>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</si>
  <si>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</si>
  <si>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</si>
  <si>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</si>
  <si>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</si>
  <si>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Otros (impresiones, premios, etc.)</t>
  </si>
  <si>
    <t>Total Costos Fijos</t>
  </si>
  <si>
    <t>Capitalización:</t>
  </si>
  <si>
    <t>Objetivo = PE</t>
  </si>
  <si>
    <t>$ costo unitario</t>
  </si>
  <si>
    <t>Q a usar del insumo por producto</t>
  </si>
  <si>
    <t>Acciones Internas</t>
  </si>
  <si>
    <t>Costo Variable Unitario</t>
  </si>
  <si>
    <t>Insumo 1: Fibrones (costos de este insumo por unidad producida)</t>
  </si>
  <si>
    <t>Acciones Externas</t>
  </si>
  <si>
    <t>Insumo 2: Film transparente (costos de este insumo por unidad producida)</t>
  </si>
  <si>
    <t>Costos Variables (al PE)</t>
  </si>
  <si>
    <t>Insumo 3: Planchas de carton (costos de este insumo por unidad producida)</t>
  </si>
  <si>
    <t>Insumo 4: Carton gris (costos de este insumo por unidad producida)</t>
  </si>
  <si>
    <t>Total Capital Inicial (PE)</t>
  </si>
  <si>
    <t>Comisión por venta</t>
  </si>
  <si>
    <t>Valor de Acción</t>
  </si>
  <si>
    <t>Costos asociados a la cobranza de venta unitaria (Mercado Pago, Posnet, Tarjetas, etc.)</t>
  </si>
  <si>
    <t>Costos asociados a distribución y entrega unitaria</t>
  </si>
  <si>
    <t>Supuestos de este cálculo de desarrollo de capital inicial:</t>
  </si>
  <si>
    <t>cantidad de acciones emitidas = el doble que la cantidad de miembros de tu emprendimiento</t>
  </si>
  <si>
    <t>capital inicial = para cubrir el total de tus costos fijos + los costos variables hasta alcanzar PE (para después reinvertir para seguir produciendo)</t>
  </si>
  <si>
    <t>Precio</t>
  </si>
  <si>
    <t>No puede ser menor al costo variable unitario, debe contemplar margen para costos fijos + % de ganancia + riesgos</t>
  </si>
  <si>
    <t>*si querés, podés modificar cualquiera de estos supuestos</t>
  </si>
  <si>
    <t>**ver también el cálculo que se desprende en el SGME como sugerencia de valor de acción</t>
  </si>
  <si>
    <t>Punto de Equilibrio</t>
  </si>
  <si>
    <t>(Qe)</t>
  </si>
  <si>
    <t>Contribución Marginal Unitaria (Precio - CVU)</t>
  </si>
  <si>
    <t>Unidades (CF/CMU)</t>
  </si>
  <si>
    <t>Qe = cantidades en las mis Costos Totales son Iguales a mis Ingresos</t>
  </si>
  <si>
    <t>Por debajo de las Qe estaremos en zona de Pérdidas</t>
  </si>
  <si>
    <t xml:space="preserve">Por encima de las Qe estaremos en zona de Ganacias </t>
  </si>
  <si>
    <t>Si entendés que los márgenes de ganancias, los escenarios de producción y/o ventas no son los deseados, podés subir el precio, bajar los costos o aumentar tu objetivo de ventas</t>
  </si>
  <si>
    <t>Preguntas</t>
  </si>
  <si>
    <t>Respuestas</t>
  </si>
  <si>
    <t>Escenario objetivo:</t>
  </si>
  <si>
    <t>1- ¿Por qué elegiste ese objetivo de ventas/producción?</t>
  </si>
  <si>
    <t xml:space="preserve">Porque en el objetivo del emprendimiento esta contemplado que cada uno de los socios venda 4 unidades como minimo. </t>
  </si>
  <si>
    <t>2- ¿Cómo vas a hacer para alcanzar esas ventas?</t>
  </si>
  <si>
    <t>Cada uno de los socios recorrera las librerias y /o comercios afines de una zona especifica previamente acordada entre todos para mostrar nuestro producto y asi colocarlo en el mercado.  Ya sea mediante venta en efectivo o venta en consignacion.</t>
  </si>
  <si>
    <t>3- ¿Cómo vas a hacer para producir esa cantidad en el tiempo determinado?</t>
  </si>
  <si>
    <t>A traves del aporte inicial de los socios mediante el valor de su accion, procederemos a comenzar con la compra de los insumos necesarios para la elaboracion de las primeras 11 unidades. Para luego con los ingresos provenientes de las 16 acciones de socios externos mas los ingresos de las ventas de las primeras 10 unidades continuar con la producccion de las mismas y el abastecimiento de nuestros clientes segun su demanda.</t>
  </si>
  <si>
    <t>1- ¿Por qué elegiste ese capital incial?</t>
  </si>
  <si>
    <t>Elegimos ese capital inicial porque nos parecio un monto accesible para adquirir nuestra accion y asi poder fabricar una primera tanda de nuestro producto, de forma tal que los clientes puedan ir observando y comprobando la calidad del mismo.  Y consideramos que este sera el motivo que convencera a los futuros socios externos de querer sumarse al emprendimiento y a los clientes para incrementar el volumen de su compra.</t>
  </si>
  <si>
    <t>2- ¿Por qué elegiste vender esa cantidad de acciones?</t>
  </si>
  <si>
    <t>Elegimos vender esa cantidad de acciones solamente, porque en caso de que el emprendimiento no funcione como nosotros esperamos, tendriamos la solvencia necesaria para poder cancelar los comprisos asumidos y asi no generar futuras acciones legales en nuestra contra de ninguna de las partes.</t>
  </si>
  <si>
    <t>3- ¿En qué módulo/s del programa van a reinvertir y por qué?</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</si>
</sst>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_-;\-&quot;$&quot;* #,##0_-;_-&quot;$&quot;* &quot;-&quot;??_-;_-@"/>
    <numFmt numFmtId="165" formatCode="_-&quot;$&quot;* #,##0.00_-;\-&quot;$&quot;* #,##0.00_-;_-&quot;$&quot;* &quot;-&quot;??_-;_-@"/>
  </numFmts>
  <fonts count="10">
    <font>
      <sz val="11.0"/>
      <color theme="1"/>
      <name val="Arial"/>
    </font>
    <font>
      <b/>
      <sz val="16.0"/>
      <color theme="9"/>
      <name val="Helvetica Neue"/>
    </font>
    <font>
      <sz val="11.0"/>
      <color theme="9"/>
      <name val="Helvetica Neue"/>
    </font>
    <font>
      <sz val="11.0"/>
      <color theme="1"/>
      <name val="Calibri"/>
    </font>
    <font>
      <sz val="11.0"/>
      <color rgb="FFFF0000"/>
      <name val="Calibri"/>
    </font>
    <font>
      <sz val="11.0"/>
    </font>
    <font>
      <sz val="11.0"/>
      <color theme="1"/>
    </font>
    <font/>
    <font>
      <color theme="1"/>
      <name val="Calibri"/>
    </font>
    <font>
      <sz val="11.0"/>
      <color rgb="FFFF0000"/>
    </font>
  </fonts>
  <fills count="11">
    <fill>
      <patternFill patternType="none"/>
    </fill>
    <fill>
      <patternFill patternType="lightGray"/>
    </fill>
    <fill>
      <patternFill patternType="solid">
        <fgColor rgb="FF7F7F7F"/>
        <bgColor rgb="FF7F7F7F"/>
      </patternFill>
    </fill>
    <fill>
      <patternFill patternType="solid">
        <fgColor rgb="FFFFFF00"/>
        <bgColor rgb="FFFFFF00"/>
      </patternFill>
    </fill>
    <fill>
      <patternFill patternType="solid">
        <fgColor rgb="FF92D050"/>
        <bgColor rgb="FF92D050"/>
      </patternFill>
    </fill>
    <fill>
      <patternFill patternType="solid">
        <fgColor rgb="FFF2F2F2"/>
        <bgColor rgb="FFF2F2F2"/>
      </patternFill>
    </fill>
    <fill>
      <patternFill patternType="solid">
        <fgColor theme="9"/>
        <bgColor theme="9"/>
      </patternFill>
    </fill>
    <fill>
      <patternFill patternType="solid">
        <fgColor rgb="FF595959"/>
        <bgColor rgb="FF595959"/>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s>
  <borders count="25">
    <border/>
    <border>
      <left style="thin">
        <color rgb="FF000000"/>
      </left>
      <right style="thin">
        <color rgb="FF000000"/>
      </right>
      <top style="thin">
        <color rgb="FF000000"/>
      </top>
      <bottom style="thin">
        <color rgb="FF000000"/>
      </bottom>
    </border>
    <border>
      <left/>
      <right/>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90">
    <xf borderId="0" fillId="0" fontId="0" numFmtId="0" xfId="0" applyAlignment="1" applyFont="1">
      <alignment readingOrder="0" shrinkToFit="0" vertical="bottom" wrapText="0"/>
    </xf>
    <xf borderId="0" fillId="0" fontId="1" numFmtId="0" xfId="0" applyAlignment="1" applyFont="1">
      <alignment horizontal="right"/>
    </xf>
    <xf borderId="0" fillId="0" fontId="2" numFmtId="0" xfId="0" applyAlignment="1" applyFont="1">
      <alignment horizontal="right"/>
    </xf>
    <xf borderId="1" fillId="2" fontId="3" numFmtId="0" xfId="0" applyAlignment="1" applyBorder="1" applyFill="1" applyFont="1">
      <alignment horizontal="left"/>
    </xf>
    <xf borderId="1" fillId="2" fontId="3" numFmtId="0" xfId="0" applyAlignment="1" applyBorder="1" applyFont="1">
      <alignment horizontal="right"/>
    </xf>
    <xf borderId="1" fillId="3" fontId="3" numFmtId="0" xfId="0" applyAlignment="1" applyBorder="1" applyFill="1" applyFont="1">
      <alignment horizontal="right"/>
    </xf>
    <xf borderId="1" fillId="2" fontId="3" numFmtId="0" xfId="0" applyBorder="1" applyFont="1"/>
    <xf borderId="1" fillId="2" fontId="4" numFmtId="1" xfId="0" applyBorder="1" applyFont="1" applyNumberFormat="1"/>
    <xf borderId="1" fillId="4" fontId="5" numFmtId="1" xfId="0" applyAlignment="1" applyBorder="1" applyFill="1" applyFont="1" applyNumberFormat="1">
      <alignment readingOrder="0"/>
    </xf>
    <xf borderId="1" fillId="4" fontId="3" numFmtId="1" xfId="0" applyAlignment="1" applyBorder="1" applyFont="1" applyNumberFormat="1">
      <alignment readingOrder="0"/>
    </xf>
    <xf borderId="2" fillId="4" fontId="3" numFmtId="0" xfId="0" applyBorder="1" applyFont="1"/>
    <xf borderId="1" fillId="2" fontId="3" numFmtId="2" xfId="0" applyBorder="1" applyFont="1" applyNumberFormat="1"/>
    <xf borderId="1" fillId="0" fontId="4" numFmtId="2" xfId="0" applyBorder="1" applyFont="1" applyNumberFormat="1"/>
    <xf borderId="1" fillId="3" fontId="4" numFmtId="2" xfId="0" applyBorder="1" applyFont="1" applyNumberFormat="1"/>
    <xf borderId="3" fillId="5" fontId="3" numFmtId="0" xfId="0" applyBorder="1" applyFill="1" applyFont="1"/>
    <xf borderId="4" fillId="6" fontId="3" numFmtId="0" xfId="0" applyAlignment="1" applyBorder="1" applyFill="1" applyFont="1">
      <alignment readingOrder="0"/>
    </xf>
    <xf borderId="4" fillId="5" fontId="3" numFmtId="0" xfId="0" applyBorder="1" applyFont="1"/>
    <xf borderId="5" fillId="5" fontId="3" numFmtId="0" xfId="0" applyBorder="1" applyFont="1"/>
    <xf borderId="1" fillId="0" fontId="4" numFmtId="164" xfId="0" applyBorder="1" applyFont="1" applyNumberFormat="1"/>
    <xf borderId="1" fillId="3" fontId="4" numFmtId="164" xfId="0" applyBorder="1" applyFont="1" applyNumberFormat="1"/>
    <xf borderId="6" fillId="5" fontId="3" numFmtId="0" xfId="0" applyBorder="1" applyFont="1"/>
    <xf borderId="2" fillId="6" fontId="6" numFmtId="0" xfId="0" applyAlignment="1" applyBorder="1" applyFont="1">
      <alignment readingOrder="0"/>
    </xf>
    <xf borderId="2" fillId="5" fontId="3" numFmtId="0" xfId="0" applyBorder="1" applyFont="1"/>
    <xf borderId="7" fillId="5" fontId="3" numFmtId="0" xfId="0" applyBorder="1" applyFont="1"/>
    <xf borderId="0" fillId="0" fontId="7" numFmtId="0" xfId="0" applyAlignment="1" applyFont="1">
      <alignment readingOrder="0"/>
    </xf>
    <xf borderId="2" fillId="5" fontId="4" numFmtId="164" xfId="0" applyBorder="1" applyFont="1" applyNumberFormat="1"/>
    <xf borderId="7" fillId="6" fontId="6" numFmtId="164" xfId="0" applyAlignment="1" applyBorder="1" applyFont="1" applyNumberFormat="1">
      <alignment readingOrder="0"/>
    </xf>
    <xf borderId="1" fillId="0" fontId="4" numFmtId="0" xfId="0" applyBorder="1" applyFont="1"/>
    <xf borderId="1" fillId="3" fontId="4" numFmtId="0" xfId="0" applyBorder="1" applyFont="1"/>
    <xf borderId="2" fillId="6" fontId="3" numFmtId="164" xfId="0" applyAlignment="1" applyBorder="1" applyFont="1" applyNumberFormat="1">
      <alignment readingOrder="0"/>
    </xf>
    <xf borderId="2" fillId="6" fontId="3" numFmtId="164" xfId="0" applyBorder="1" applyFont="1" applyNumberFormat="1"/>
    <xf borderId="1" fillId="0" fontId="4" numFmtId="9" xfId="0" applyBorder="1" applyFont="1" applyNumberFormat="1"/>
    <xf borderId="1" fillId="3" fontId="4" numFmtId="9" xfId="0" applyBorder="1" applyFont="1" applyNumberFormat="1"/>
    <xf borderId="0" fillId="0" fontId="3" numFmtId="9" xfId="0" applyFont="1" applyNumberFormat="1"/>
    <xf borderId="8" fillId="5" fontId="3" numFmtId="0" xfId="0" applyBorder="1" applyFont="1"/>
    <xf borderId="9" fillId="5" fontId="4" numFmtId="164" xfId="0" applyBorder="1" applyFont="1" applyNumberFormat="1"/>
    <xf borderId="9" fillId="5" fontId="3" numFmtId="0" xfId="0" applyBorder="1" applyFont="1"/>
    <xf borderId="10" fillId="5" fontId="3" numFmtId="0" xfId="0" applyBorder="1" applyFont="1"/>
    <xf borderId="0" fillId="0" fontId="8" numFmtId="0" xfId="0" applyFont="1"/>
    <xf borderId="1" fillId="7" fontId="3" numFmtId="0" xfId="0" applyBorder="1" applyFill="1" applyFont="1"/>
    <xf borderId="1" fillId="0" fontId="4" numFmtId="1" xfId="0" applyBorder="1" applyFont="1" applyNumberFormat="1"/>
    <xf borderId="1" fillId="0" fontId="9" numFmtId="0" xfId="0" applyAlignment="1" applyBorder="1" applyFont="1">
      <alignment readingOrder="0"/>
    </xf>
    <xf borderId="3" fillId="8" fontId="3" numFmtId="0" xfId="0" applyBorder="1" applyFill="1" applyFont="1"/>
    <xf borderId="4" fillId="8" fontId="4" numFmtId="165" xfId="0" applyBorder="1" applyFont="1" applyNumberFormat="1"/>
    <xf borderId="4" fillId="8" fontId="3" numFmtId="0" xfId="0" applyAlignment="1" applyBorder="1" applyFont="1">
      <alignment readingOrder="0"/>
    </xf>
    <xf borderId="4" fillId="6" fontId="6" numFmtId="164" xfId="0" applyAlignment="1" applyBorder="1" applyFont="1" applyNumberFormat="1">
      <alignment readingOrder="0"/>
    </xf>
    <xf borderId="5" fillId="6" fontId="6" numFmtId="0" xfId="0" applyAlignment="1" applyBorder="1" applyFont="1">
      <alignment horizontal="center" readingOrder="0"/>
    </xf>
    <xf borderId="6" fillId="8" fontId="3" numFmtId="0" xfId="0" applyBorder="1" applyFont="1"/>
    <xf borderId="2" fillId="8" fontId="4" numFmtId="165" xfId="0" applyBorder="1" applyFont="1" applyNumberFormat="1"/>
    <xf borderId="2" fillId="8" fontId="3" numFmtId="0" xfId="0" applyAlignment="1" applyBorder="1" applyFont="1">
      <alignment readingOrder="0"/>
    </xf>
    <xf borderId="2" fillId="6" fontId="6" numFmtId="165" xfId="0" applyAlignment="1" applyBorder="1" applyFont="1" applyNumberFormat="1">
      <alignment readingOrder="0"/>
    </xf>
    <xf borderId="7" fillId="6" fontId="3" numFmtId="0" xfId="0" applyAlignment="1" applyBorder="1" applyFont="1">
      <alignment horizontal="center" readingOrder="0"/>
    </xf>
    <xf borderId="2" fillId="6" fontId="6" numFmtId="164" xfId="0" applyAlignment="1" applyBorder="1" applyFont="1" applyNumberFormat="1">
      <alignment readingOrder="0"/>
    </xf>
    <xf borderId="2" fillId="6" fontId="3" numFmtId="9" xfId="0" applyAlignment="1" applyBorder="1" applyFont="1" applyNumberFormat="1">
      <alignment readingOrder="0"/>
    </xf>
    <xf borderId="2" fillId="8" fontId="3" numFmtId="0" xfId="0" applyBorder="1" applyFont="1"/>
    <xf borderId="7" fillId="8" fontId="3" numFmtId="0" xfId="0" applyBorder="1" applyFont="1"/>
    <xf borderId="2" fillId="6" fontId="6" numFmtId="9" xfId="0" applyAlignment="1" applyBorder="1" applyFont="1" applyNumberFormat="1">
      <alignment readingOrder="0"/>
    </xf>
    <xf borderId="8" fillId="8" fontId="3" numFmtId="0" xfId="0" applyBorder="1" applyFont="1"/>
    <xf borderId="9" fillId="8" fontId="4" numFmtId="164" xfId="0" applyBorder="1" applyFont="1" applyNumberFormat="1"/>
    <xf borderId="9" fillId="8" fontId="3" numFmtId="0" xfId="0" applyAlignment="1" applyBorder="1" applyFont="1">
      <alignment horizontal="left"/>
    </xf>
    <xf borderId="9" fillId="8" fontId="3" numFmtId="0" xfId="0" applyBorder="1" applyFont="1"/>
    <xf borderId="10" fillId="8" fontId="3" numFmtId="0" xfId="0" applyBorder="1" applyFont="1"/>
    <xf borderId="11" fillId="9" fontId="3" numFmtId="0" xfId="0" applyBorder="1" applyFill="1" applyFont="1"/>
    <xf borderId="12" fillId="6" fontId="6" numFmtId="164" xfId="0" applyAlignment="1" applyBorder="1" applyFont="1" applyNumberFormat="1">
      <alignment readingOrder="0"/>
    </xf>
    <xf borderId="13" fillId="9" fontId="3" numFmtId="0" xfId="0" applyAlignment="1" applyBorder="1" applyFont="1">
      <alignment horizontal="left"/>
    </xf>
    <xf borderId="14" fillId="0" fontId="7" numFmtId="0" xfId="0" applyBorder="1" applyFont="1"/>
    <xf borderId="15" fillId="0" fontId="7" numFmtId="0" xfId="0" applyBorder="1" applyFont="1"/>
    <xf borderId="3" fillId="10" fontId="3" numFmtId="0" xfId="0" applyBorder="1" applyFill="1" applyFont="1"/>
    <xf borderId="12" fillId="10" fontId="4" numFmtId="164" xfId="0" applyBorder="1" applyFont="1" applyNumberFormat="1"/>
    <xf borderId="16" fillId="10" fontId="3" numFmtId="0" xfId="0" applyAlignment="1" applyBorder="1" applyFont="1">
      <alignment horizontal="left"/>
    </xf>
    <xf borderId="6" fillId="10" fontId="3" numFmtId="0" xfId="0" applyBorder="1" applyFont="1"/>
    <xf borderId="2" fillId="10" fontId="4" numFmtId="164" xfId="0" applyBorder="1" applyFont="1" applyNumberFormat="1"/>
    <xf borderId="7" fillId="10" fontId="3" numFmtId="0" xfId="0" applyAlignment="1" applyBorder="1" applyFont="1">
      <alignment horizontal="left"/>
    </xf>
    <xf borderId="8" fillId="10" fontId="3" numFmtId="0" xfId="0" applyBorder="1" applyFont="1"/>
    <xf borderId="9" fillId="10" fontId="4" numFmtId="1" xfId="0" applyAlignment="1" applyBorder="1" applyFont="1" applyNumberFormat="1">
      <alignment horizontal="center"/>
    </xf>
    <xf borderId="10" fillId="10" fontId="3" numFmtId="0" xfId="0" applyBorder="1" applyFont="1"/>
    <xf borderId="11" fillId="2" fontId="3" numFmtId="0" xfId="0" applyBorder="1" applyFont="1"/>
    <xf borderId="14" fillId="0" fontId="3" numFmtId="0" xfId="0" applyBorder="1" applyFont="1"/>
    <xf borderId="15" fillId="0" fontId="3" numFmtId="0" xfId="0" applyBorder="1" applyFont="1"/>
    <xf borderId="17" fillId="0" fontId="3" numFmtId="0" xfId="0" applyAlignment="1" applyBorder="1" applyFont="1">
      <alignment horizontal="center" textRotation="90" vertical="center"/>
    </xf>
    <xf borderId="18" fillId="0" fontId="3" numFmtId="0" xfId="0" applyAlignment="1" applyBorder="1" applyFont="1">
      <alignment shrinkToFit="0" wrapText="1"/>
    </xf>
    <xf borderId="19" fillId="0" fontId="6" numFmtId="0" xfId="0" applyAlignment="1" applyBorder="1" applyFont="1">
      <alignment readingOrder="0"/>
    </xf>
    <xf borderId="20" fillId="0" fontId="7" numFmtId="0" xfId="0" applyBorder="1" applyFont="1"/>
    <xf borderId="0" fillId="0" fontId="3" numFmtId="0" xfId="0" applyAlignment="1" applyFont="1">
      <alignment shrinkToFit="0" wrapText="1"/>
    </xf>
    <xf borderId="21" fillId="0" fontId="3" numFmtId="0" xfId="0" applyAlignment="1" applyBorder="1" applyFont="1">
      <alignment readingOrder="0"/>
    </xf>
    <xf borderId="22" fillId="0" fontId="7" numFmtId="0" xfId="0" applyBorder="1" applyFont="1"/>
    <xf borderId="23" fillId="0" fontId="3" numFmtId="0" xfId="0" applyAlignment="1" applyBorder="1" applyFont="1">
      <alignment shrinkToFit="0" wrapText="1"/>
    </xf>
    <xf borderId="24" fillId="0" fontId="3" numFmtId="0" xfId="0" applyAlignment="1" applyBorder="1" applyFont="1">
      <alignment readingOrder="0"/>
    </xf>
    <xf borderId="19" fillId="0" fontId="3" numFmtId="0" xfId="0" applyAlignment="1" applyBorder="1" applyFont="1">
      <alignment readingOrder="0"/>
    </xf>
    <xf borderId="24"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19050</xdr:rowOff>
    </xdr:from>
    <xdr:ext cx="2152650" cy="5334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63"/>
    <col customWidth="1" min="2" max="2" width="13.25"/>
    <col customWidth="1" min="3" max="3" width="65.63"/>
    <col customWidth="1" min="4" max="4" width="14.13"/>
    <col customWidth="1" min="5" max="5" width="25.13"/>
    <col customWidth="1" min="6" max="6" width="10.0"/>
    <col customWidth="1" min="7" max="7" width="21.88"/>
    <col customWidth="1" min="8" max="8" width="10.25"/>
    <col customWidth="1" min="9" max="9" width="15.0"/>
    <col customWidth="1" min="10" max="10" width="15.13"/>
    <col customWidth="1" min="11" max="11" width="16.38"/>
    <col customWidth="1" min="12" max="12" width="26.13"/>
    <col customWidth="1" min="13" max="13" width="19.75"/>
    <col customWidth="1" min="14" max="26" width="10.0"/>
  </cols>
  <sheetData>
    <row r="1">
      <c r="C1" s="1" t="s">
        <v>0</v>
      </c>
    </row>
    <row r="2">
      <c r="C2" s="2" t="s">
        <v>1</v>
      </c>
      <c r="G2" s="3" t="s">
        <v>2</v>
      </c>
      <c r="H2" s="4" t="s">
        <v>3</v>
      </c>
      <c r="I2" s="4" t="s">
        <v>4</v>
      </c>
      <c r="J2" s="4" t="s">
        <v>5</v>
      </c>
      <c r="K2" s="5" t="s">
        <v>6</v>
      </c>
    </row>
    <row r="3">
      <c r="C3" s="2" t="s">
        <v>7</v>
      </c>
      <c r="G3" s="6" t="s">
        <v>8</v>
      </c>
      <c r="H3" s="7">
        <f>+B32</f>
        <v>31.08584142</v>
      </c>
      <c r="I3" s="8">
        <v>40.0</v>
      </c>
      <c r="J3" s="9">
        <v>80.0</v>
      </c>
      <c r="K3" s="9">
        <v>64.0</v>
      </c>
      <c r="L3" s="10" t="s">
        <v>9</v>
      </c>
    </row>
    <row r="4">
      <c r="G4" s="11" t="s">
        <v>10</v>
      </c>
      <c r="H4" s="12">
        <f t="shared" ref="H4:K4" si="1">+H3/$B$7</f>
        <v>1.942865089</v>
      </c>
      <c r="I4" s="12">
        <f t="shared" si="1"/>
        <v>2.5</v>
      </c>
      <c r="J4" s="12">
        <f t="shared" si="1"/>
        <v>5</v>
      </c>
      <c r="K4" s="13">
        <f t="shared" si="1"/>
        <v>4</v>
      </c>
    </row>
    <row r="5">
      <c r="G5" s="11" t="s">
        <v>11</v>
      </c>
      <c r="H5" s="12">
        <f t="shared" ref="H5:K5" si="2">+H4/$B$6</f>
        <v>0.121429068</v>
      </c>
      <c r="I5" s="12">
        <f t="shared" si="2"/>
        <v>0.15625</v>
      </c>
      <c r="J5" s="12">
        <f t="shared" si="2"/>
        <v>0.3125</v>
      </c>
      <c r="K5" s="13">
        <f t="shared" si="2"/>
        <v>0.25</v>
      </c>
    </row>
    <row r="6">
      <c r="A6" s="14" t="s">
        <v>12</v>
      </c>
      <c r="B6" s="15">
        <v>16.0</v>
      </c>
      <c r="C6" s="16" t="s">
        <v>13</v>
      </c>
      <c r="D6" s="17"/>
      <c r="G6" s="6" t="s">
        <v>14</v>
      </c>
      <c r="H6" s="18">
        <f t="shared" ref="H6:K6" si="3">+$B$28*H3</f>
        <v>27946.17144</v>
      </c>
      <c r="I6" s="18">
        <f t="shared" si="3"/>
        <v>35960</v>
      </c>
      <c r="J6" s="18">
        <f t="shared" si="3"/>
        <v>71920</v>
      </c>
      <c r="K6" s="19">
        <f t="shared" si="3"/>
        <v>57536</v>
      </c>
    </row>
    <row r="7">
      <c r="A7" s="20"/>
      <c r="B7" s="21">
        <v>16.0</v>
      </c>
      <c r="C7" s="22" t="s">
        <v>15</v>
      </c>
      <c r="D7" s="23"/>
      <c r="E7" s="24">
        <v>10.0</v>
      </c>
      <c r="G7" s="6" t="s">
        <v>12</v>
      </c>
      <c r="H7" s="18">
        <f t="shared" ref="H7:K7" si="4">+$B$16</f>
        <v>10060</v>
      </c>
      <c r="I7" s="18">
        <f t="shared" si="4"/>
        <v>10060</v>
      </c>
      <c r="J7" s="18">
        <f t="shared" si="4"/>
        <v>10060</v>
      </c>
      <c r="K7" s="19">
        <f t="shared" si="4"/>
        <v>10060</v>
      </c>
    </row>
    <row r="8">
      <c r="A8" s="20"/>
      <c r="B8" s="25">
        <f>1*D8*B7</f>
        <v>720</v>
      </c>
      <c r="C8" s="22" t="s">
        <v>16</v>
      </c>
      <c r="D8" s="26">
        <v>45.0</v>
      </c>
      <c r="G8" s="6" t="s">
        <v>17</v>
      </c>
      <c r="H8" s="18">
        <f t="shared" ref="H8:K8" si="5">+$B$26*H3</f>
        <v>17886.17144</v>
      </c>
      <c r="I8" s="18">
        <f t="shared" si="5"/>
        <v>23015.2</v>
      </c>
      <c r="J8" s="18">
        <f t="shared" si="5"/>
        <v>46030.4</v>
      </c>
      <c r="K8" s="19">
        <f t="shared" si="5"/>
        <v>36824.32</v>
      </c>
    </row>
    <row r="9">
      <c r="A9" s="20"/>
      <c r="B9" s="25">
        <f>4*D9*B7</f>
        <v>2240</v>
      </c>
      <c r="C9" s="22" t="s">
        <v>18</v>
      </c>
      <c r="D9" s="26">
        <v>35.0</v>
      </c>
      <c r="G9" s="6" t="s">
        <v>19</v>
      </c>
      <c r="H9" s="18">
        <f t="shared" ref="H9:K9" si="6">+H8+H7</f>
        <v>27946.17144</v>
      </c>
      <c r="I9" s="18">
        <f t="shared" si="6"/>
        <v>33075.2</v>
      </c>
      <c r="J9" s="18">
        <f t="shared" si="6"/>
        <v>56090.4</v>
      </c>
      <c r="K9" s="19">
        <f t="shared" si="6"/>
        <v>46884.32</v>
      </c>
    </row>
    <row r="10">
      <c r="A10" s="20"/>
      <c r="B10" s="25">
        <f>(+B6-5)*D10*B7</f>
        <v>4400</v>
      </c>
      <c r="C10" s="22" t="s">
        <v>20</v>
      </c>
      <c r="D10" s="26">
        <v>25.0</v>
      </c>
      <c r="G10" s="6" t="s">
        <v>21</v>
      </c>
      <c r="H10" s="18">
        <f t="shared" ref="H10:K10" si="7">+H6-H9</f>
        <v>0</v>
      </c>
      <c r="I10" s="18">
        <f t="shared" si="7"/>
        <v>2884.8</v>
      </c>
      <c r="J10" s="18">
        <f t="shared" si="7"/>
        <v>15829.6</v>
      </c>
      <c r="K10" s="19">
        <f t="shared" si="7"/>
        <v>10651.68</v>
      </c>
    </row>
    <row r="11">
      <c r="A11" s="20"/>
      <c r="B11" s="25">
        <f>+SUM(B8:B10)</f>
        <v>7360</v>
      </c>
      <c r="C11" s="22" t="s">
        <v>22</v>
      </c>
      <c r="D11" s="23"/>
      <c r="G11" s="6" t="s">
        <v>23</v>
      </c>
      <c r="H11" s="27">
        <f t="shared" ref="H11:K11" si="8">+IF(H10&gt;0,H10*0.05,0)</f>
        <v>0</v>
      </c>
      <c r="I11" s="27">
        <f t="shared" si="8"/>
        <v>144.24</v>
      </c>
      <c r="J11" s="27">
        <f t="shared" si="8"/>
        <v>791.48</v>
      </c>
      <c r="K11" s="28">
        <f t="shared" si="8"/>
        <v>532.584</v>
      </c>
    </row>
    <row r="12">
      <c r="A12" s="20"/>
      <c r="B12" s="29">
        <v>1700.0</v>
      </c>
      <c r="C12" s="22" t="s">
        <v>24</v>
      </c>
      <c r="D12" s="23"/>
      <c r="G12" s="6" t="s">
        <v>25</v>
      </c>
      <c r="H12" s="18">
        <f t="shared" ref="H12:K12" si="9">+H10-H11</f>
        <v>0</v>
      </c>
      <c r="I12" s="18">
        <f t="shared" si="9"/>
        <v>2740.56</v>
      </c>
      <c r="J12" s="18">
        <f t="shared" si="9"/>
        <v>15038.12</v>
      </c>
      <c r="K12" s="19">
        <f t="shared" si="9"/>
        <v>10119.096</v>
      </c>
    </row>
    <row r="13">
      <c r="A13" s="20"/>
      <c r="B13" s="30">
        <v>0.0</v>
      </c>
      <c r="C13" s="22" t="s">
        <v>26</v>
      </c>
      <c r="D13" s="23"/>
      <c r="G13" s="6" t="s">
        <v>27</v>
      </c>
      <c r="H13" s="18">
        <f t="shared" ref="H13:K13" si="10">+H12/($H$18+$H$19)+$H$23</f>
        <v>436.6589287</v>
      </c>
      <c r="I13" s="18">
        <f t="shared" si="10"/>
        <v>479.4801787</v>
      </c>
      <c r="J13" s="18">
        <f t="shared" si="10"/>
        <v>671.6295537</v>
      </c>
      <c r="K13" s="19">
        <f t="shared" si="10"/>
        <v>594.7698037</v>
      </c>
    </row>
    <row r="14">
      <c r="A14" s="20"/>
      <c r="B14" s="30">
        <v>0.0</v>
      </c>
      <c r="C14" s="22" t="s">
        <v>28</v>
      </c>
      <c r="D14" s="23"/>
      <c r="G14" s="6" t="s">
        <v>29</v>
      </c>
      <c r="H14" s="31">
        <f t="shared" ref="H14:K14" si="11">(H13/$H$23)-1</f>
        <v>0</v>
      </c>
      <c r="I14" s="31">
        <f t="shared" si="11"/>
        <v>0.09806566908</v>
      </c>
      <c r="J14" s="31">
        <f t="shared" si="11"/>
        <v>0.5381102036</v>
      </c>
      <c r="K14" s="32">
        <f t="shared" si="11"/>
        <v>0.3620923898</v>
      </c>
      <c r="L14" s="33"/>
    </row>
    <row r="15">
      <c r="A15" s="20"/>
      <c r="B15" s="29">
        <v>1000.0</v>
      </c>
      <c r="C15" s="22" t="s">
        <v>30</v>
      </c>
      <c r="D15" s="23"/>
    </row>
    <row r="16">
      <c r="A16" s="34"/>
      <c r="B16" s="35">
        <f>+SUM(B11:B15)</f>
        <v>10060</v>
      </c>
      <c r="C16" s="36" t="s">
        <v>31</v>
      </c>
      <c r="D16" s="37"/>
      <c r="G16" s="38" t="s">
        <v>32</v>
      </c>
      <c r="J16" s="33"/>
      <c r="K16" s="33"/>
      <c r="L16" s="33"/>
      <c r="M16" s="33"/>
    </row>
    <row r="17">
      <c r="G17" s="39" t="s">
        <v>33</v>
      </c>
      <c r="H17" s="40">
        <f>+H3</f>
        <v>31.08584142</v>
      </c>
    </row>
    <row r="18">
      <c r="D18" s="38" t="s">
        <v>34</v>
      </c>
      <c r="E18" s="38" t="s">
        <v>35</v>
      </c>
      <c r="G18" s="39" t="s">
        <v>36</v>
      </c>
      <c r="H18" s="41">
        <v>16.0</v>
      </c>
    </row>
    <row r="19">
      <c r="A19" s="42" t="s">
        <v>37</v>
      </c>
      <c r="B19" s="43">
        <f t="shared" ref="B19:B22" si="12">IF(D19&gt;0.001,D19*E19,0)</f>
        <v>100</v>
      </c>
      <c r="C19" s="44" t="s">
        <v>38</v>
      </c>
      <c r="D19" s="45">
        <v>50.0</v>
      </c>
      <c r="E19" s="46">
        <v>2.0</v>
      </c>
      <c r="G19" s="39" t="s">
        <v>39</v>
      </c>
      <c r="H19" s="41">
        <v>48.0</v>
      </c>
    </row>
    <row r="20">
      <c r="A20" s="47"/>
      <c r="B20" s="48">
        <f t="shared" si="12"/>
        <v>80</v>
      </c>
      <c r="C20" s="49" t="s">
        <v>40</v>
      </c>
      <c r="D20" s="50">
        <v>80.0</v>
      </c>
      <c r="E20" s="51">
        <v>1.0</v>
      </c>
      <c r="G20" s="39" t="s">
        <v>41</v>
      </c>
      <c r="H20" s="18">
        <f>+H8</f>
        <v>17886.17144</v>
      </c>
    </row>
    <row r="21" ht="15.75" customHeight="1">
      <c r="A21" s="47"/>
      <c r="B21" s="48">
        <f t="shared" si="12"/>
        <v>172</v>
      </c>
      <c r="C21" s="49" t="s">
        <v>42</v>
      </c>
      <c r="D21" s="50">
        <v>172.0</v>
      </c>
      <c r="E21" s="51">
        <v>1.0</v>
      </c>
      <c r="G21" s="39" t="s">
        <v>12</v>
      </c>
      <c r="H21" s="18">
        <f>+$B$16</f>
        <v>10060</v>
      </c>
    </row>
    <row r="22" ht="15.75" customHeight="1">
      <c r="A22" s="47"/>
      <c r="B22" s="48">
        <f t="shared" si="12"/>
        <v>115.5</v>
      </c>
      <c r="C22" s="49" t="s">
        <v>43</v>
      </c>
      <c r="D22" s="52">
        <v>115.5</v>
      </c>
      <c r="E22" s="51">
        <v>1.0</v>
      </c>
      <c r="G22" s="39" t="s">
        <v>44</v>
      </c>
      <c r="H22" s="18">
        <f>+H21+H20</f>
        <v>27946.17144</v>
      </c>
    </row>
    <row r="23" ht="15.75" customHeight="1">
      <c r="A23" s="47"/>
      <c r="B23" s="53">
        <v>0.1</v>
      </c>
      <c r="C23" s="54" t="s">
        <v>45</v>
      </c>
      <c r="D23" s="54"/>
      <c r="E23" s="55"/>
      <c r="G23" s="39" t="s">
        <v>46</v>
      </c>
      <c r="H23" s="18">
        <f>+H22/(H19+H18)</f>
        <v>436.6589287</v>
      </c>
    </row>
    <row r="24" ht="15.75" customHeight="1">
      <c r="A24" s="47"/>
      <c r="B24" s="56">
        <v>0.02</v>
      </c>
      <c r="C24" s="54" t="s">
        <v>47</v>
      </c>
      <c r="D24" s="54"/>
      <c r="E24" s="55"/>
    </row>
    <row r="25" ht="15.75" customHeight="1">
      <c r="A25" s="47"/>
      <c r="B25" s="52">
        <v>0.0</v>
      </c>
      <c r="C25" s="54" t="s">
        <v>48</v>
      </c>
      <c r="D25" s="54"/>
      <c r="E25" s="55"/>
      <c r="G25" s="38" t="s">
        <v>49</v>
      </c>
    </row>
    <row r="26" ht="15.75" customHeight="1">
      <c r="A26" s="57"/>
      <c r="B26" s="58">
        <f>+B19+(B28*B23)+(B24*B28)+B25+B20+B21+B22</f>
        <v>575.38</v>
      </c>
      <c r="C26" s="59" t="s">
        <v>37</v>
      </c>
      <c r="D26" s="60"/>
      <c r="E26" s="61"/>
      <c r="G26" s="38" t="s">
        <v>50</v>
      </c>
    </row>
    <row r="27" ht="15.75" customHeight="1">
      <c r="G27" s="38" t="s">
        <v>51</v>
      </c>
    </row>
    <row r="28" ht="15.75" customHeight="1">
      <c r="A28" s="62" t="s">
        <v>52</v>
      </c>
      <c r="B28" s="63">
        <v>899.0</v>
      </c>
      <c r="C28" s="64" t="s">
        <v>53</v>
      </c>
      <c r="D28" s="65"/>
      <c r="E28" s="66"/>
      <c r="G28" s="38" t="s">
        <v>54</v>
      </c>
    </row>
    <row r="29" ht="15.75" customHeight="1">
      <c r="G29" s="38" t="s">
        <v>55</v>
      </c>
    </row>
    <row r="30" ht="15.75" customHeight="1">
      <c r="A30" s="67" t="s">
        <v>56</v>
      </c>
      <c r="B30" s="68">
        <f>+B16</f>
        <v>10060</v>
      </c>
      <c r="C30" s="69" t="s">
        <v>12</v>
      </c>
    </row>
    <row r="31" ht="15.75" customHeight="1">
      <c r="A31" s="70" t="s">
        <v>57</v>
      </c>
      <c r="B31" s="71">
        <f>+B28-B26</f>
        <v>323.62</v>
      </c>
      <c r="C31" s="72" t="s">
        <v>58</v>
      </c>
    </row>
    <row r="32" ht="15.75" customHeight="1">
      <c r="A32" s="73"/>
      <c r="B32" s="74">
        <f>+B30/B31</f>
        <v>31.08584142</v>
      </c>
      <c r="C32" s="75" t="s">
        <v>59</v>
      </c>
    </row>
    <row r="33" ht="15.75" customHeight="1"/>
    <row r="34" ht="15.75" customHeight="1">
      <c r="A34" s="38" t="s">
        <v>60</v>
      </c>
    </row>
    <row r="35" ht="15.75" customHeight="1">
      <c r="A35" s="38" t="s">
        <v>61</v>
      </c>
    </row>
    <row r="36" ht="15.75" customHeight="1">
      <c r="A36" s="38" t="s">
        <v>62</v>
      </c>
    </row>
    <row r="37" ht="15.75" customHeight="1"/>
    <row r="38" ht="15.75" customHeight="1">
      <c r="A38" s="38" t="s">
        <v>63</v>
      </c>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28:E28"/>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15.75"/>
    <col customWidth="1" min="3" max="3" width="107.75"/>
    <col customWidth="1" min="4" max="26" width="10.0"/>
  </cols>
  <sheetData>
    <row r="1">
      <c r="A1" s="76"/>
      <c r="B1" s="77" t="s">
        <v>64</v>
      </c>
      <c r="C1" s="78" t="s">
        <v>65</v>
      </c>
    </row>
    <row r="2">
      <c r="A2" s="79" t="s">
        <v>66</v>
      </c>
      <c r="B2" s="80" t="s">
        <v>67</v>
      </c>
      <c r="C2" s="81" t="s">
        <v>68</v>
      </c>
    </row>
    <row r="3">
      <c r="A3" s="82"/>
      <c r="B3" s="83" t="s">
        <v>69</v>
      </c>
      <c r="C3" s="84" t="s">
        <v>70</v>
      </c>
    </row>
    <row r="4">
      <c r="A4" s="85"/>
      <c r="B4" s="86" t="s">
        <v>71</v>
      </c>
      <c r="C4" s="87" t="s">
        <v>72</v>
      </c>
    </row>
    <row r="5">
      <c r="A5" s="79" t="s">
        <v>32</v>
      </c>
      <c r="B5" s="80" t="s">
        <v>73</v>
      </c>
      <c r="C5" s="88" t="s">
        <v>74</v>
      </c>
    </row>
    <row r="6">
      <c r="A6" s="82"/>
      <c r="B6" s="83" t="s">
        <v>75</v>
      </c>
      <c r="C6" s="84" t="s">
        <v>76</v>
      </c>
    </row>
    <row r="7">
      <c r="A7" s="85"/>
      <c r="B7" s="86" t="s">
        <v>77</v>
      </c>
      <c r="C7" s="8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A4"/>
    <mergeCell ref="A5:A7"/>
  </mergeCells>
  <printOptions/>
  <pageMargins bottom="0.75" footer="0.0" header="0.0" left="0.7" right="0.7" top="0.75"/>
  <pageSetup orientation="landscape"/>
  <drawing r:id="rId1"/>
</worksheet>
</file>