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  <sheet state="visible" name="Costos fijos y Variables" sheetId="3" r:id="rId6"/>
  </sheets>
  <definedNames/>
  <calcPr/>
  <extLst>
    <ext uri="GoogleSheetsCustomDataVersion1">
      <go:sheetsCustomData xmlns:go="http://customooxmlschemas.google.com/" r:id="rId7" roundtripDataSignature="AMtx7mix1hibC2PClCK89AVr3z3SrgYTIg=="/>
    </ext>
  </extLst>
</workbook>
</file>

<file path=xl/sharedStrings.xml><?xml version="1.0" encoding="utf-8"?>
<sst xmlns="http://schemas.openxmlformats.org/spreadsheetml/2006/main" count="128" uniqueCount="117">
  <si>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</si>
  <si>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</si>
  <si>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</si>
  <si>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</si>
  <si>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</si>
  <si>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</si>
  <si>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</si>
  <si>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</si>
  <si>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</si>
  <si>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</si>
  <si>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</si>
  <si>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</si>
  <si>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</si>
  <si>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</si>
  <si>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</si>
  <si>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</si>
  <si>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</si>
  <si>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</si>
  <si>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</si>
  <si>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</si>
  <si>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</si>
  <si>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</si>
  <si>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</si>
  <si>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</si>
  <si>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</si>
  <si>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</si>
  <si>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</si>
  <si>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</si>
  <si>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</si>
  <si>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</si>
  <si>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</si>
  <si>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</si>
  <si>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</si>
  <si>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</si>
  <si>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</si>
  <si>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</si>
  <si>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</si>
  <si>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</si>
  <si>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Elevador (costos de este insumo por unidad producida)</t>
  </si>
  <si>
    <t>Acciones Externas</t>
  </si>
  <si>
    <t>Insumo 2: Pizarra (costos de este insumo por unidad producida)</t>
  </si>
  <si>
    <t>Costos Variables (al PE)</t>
  </si>
  <si>
    <t xml:space="preserve">  </t>
  </si>
  <si>
    <t>Insumo 3: Posavasos(costos de este insumo por unidad producida)</t>
  </si>
  <si>
    <t xml:space="preserve"> </t>
  </si>
  <si>
    <t>Insumo 4: Estuche / mousepad (costos de este insumo por unidad producida)</t>
  </si>
  <si>
    <t>Total Capital Inicial (PE)</t>
  </si>
  <si>
    <t>Insumo 5: Propuesta de valor (costos de este insumo por unidad producida)</t>
  </si>
  <si>
    <t>Insumo 5:Fibron                  (costos de este insumo por unidad producida)</t>
  </si>
  <si>
    <t>Valor de Acción</t>
  </si>
  <si>
    <t>Comisión por venta</t>
  </si>
  <si>
    <t>Costos asociados a la cobranza de venta unitaria (Mercado Pago, Posnet, Tarjetas, etc.)</t>
  </si>
  <si>
    <t>Supuestos de este cálculo de desarrollo de capital inicial:</t>
  </si>
  <si>
    <t>Costos asociados a distribución y entrega unitaria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</si>
  <si>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</si>
  <si>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</si>
  <si>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*si querés, podés modificar cualquiera de estos supuestos</t>
  </si>
  <si>
    <t>Precio</t>
  </si>
  <si>
    <t>No puede ser menor al costo variable unitario, debe contemplar margen para costos fijos + % de ganancia + riesgos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</si>
  <si>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</si>
  <si>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</si>
  <si>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</si>
  <si>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</si>
  <si>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</si>
  <si>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</si>
  <si>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</si>
  <si>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</si>
  <si>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</si>
  <si>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</si>
  <si>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</si>
  <si>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</si>
  <si>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</si>
  <si>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El objetivo total de ventas inicial esta basado en un promedio de lo que cada alumno estima que sera capaz de vender.</t>
  </si>
  <si>
    <t>2- ¿Cómo vas a hacer para alcanzar esas ventas?</t>
  </si>
  <si>
    <t>A través de la venta individual, la promoción en nuestra redes sociales y nuetra tienda nube (próxima a crearse). Estamos convencidos que podemos llegar al objetivo que nuestro producto es inovador, colabora con la sociedad (no solamente al que lo compra) y tiene un precio muy accesible</t>
  </si>
  <si>
    <t>3- ¿Cómo vas a hacer para producir esa cantidad en el tiempo determinado?</t>
  </si>
  <si>
    <t>En nuestro proceso productivo, terciarizamos parte de la producción; lo cual nos permite no  sólo contribuir con el trabajo de empredimientos locales, no manipular máquinas herramientas, sino también lograr productividad cumpliendo con los plazos.</t>
  </si>
  <si>
    <t>1- ¿Por qué elegiste ese capital incial?</t>
  </si>
  <si>
    <t>El capital inicial esta basado en los precios minimos que se nos ofrecieron con costos mayoristas para poder comenzar la produccion.</t>
  </si>
  <si>
    <t>2- ¿Por qué elegiste vender esa cantidad de acciones?</t>
  </si>
  <si>
    <t>Nosotros somos 39 achivers, por lo tanto necesitamos vender 78 por estatuto. De las acciones externas ofrecimos una parte a en nuestra comunidad educativa y el resto en la rueda (si bien teníamos inversores conocidos dispuestos a comprarlas) para poder aprender de este maravilloso proceso.</t>
  </si>
  <si>
    <t>3- ¿En qué módulo/s del programa van a reinvertir y por qué?</t>
  </si>
  <si>
    <t>Vamos a realizar una preventa de los kits (inmediatamente terminemos la capitalización), de acuerdo a nuestro proceso productivo en una semana luego de encargar los materiales podemos empezar a producir (en este tiempo realizamos la preventa); de esta forma vamos a poder realizar la primera reinversión de ingresos en la segunda o tercera semana de producción.</t>
  </si>
  <si>
    <t>Fibrones indelebles</t>
  </si>
  <si>
    <t>pinceles</t>
  </si>
  <si>
    <t>stans y publcidad</t>
  </si>
  <si>
    <t>otros</t>
  </si>
  <si>
    <t>Costos Variable</t>
  </si>
  <si>
    <t>Elevador</t>
  </si>
  <si>
    <t>Madera y corte</t>
  </si>
  <si>
    <t>Grabado</t>
  </si>
  <si>
    <t>Barniz</t>
  </si>
  <si>
    <t>1lt barniz $1300</t>
  </si>
  <si>
    <t xml:space="preserve">Total </t>
  </si>
  <si>
    <t>Pizarra</t>
  </si>
  <si>
    <t xml:space="preserve">Material </t>
  </si>
  <si>
    <t>2m x 1m $2700</t>
  </si>
  <si>
    <t>Total</t>
  </si>
  <si>
    <t>Posavasos</t>
  </si>
  <si>
    <t>caudrado</t>
  </si>
  <si>
    <t>vinilo</t>
  </si>
  <si>
    <t xml:space="preserve">Estuche neoprem </t>
  </si>
  <si>
    <t>Tela arriba</t>
  </si>
  <si>
    <t>simil neopren 5m x 1,5m metro=$1200</t>
  </si>
  <si>
    <t>50*40</t>
  </si>
  <si>
    <t>Costura</t>
  </si>
  <si>
    <t>Elástico</t>
  </si>
  <si>
    <t>50 metros</t>
  </si>
  <si>
    <t xml:space="preserve">25.5 cm </t>
  </si>
  <si>
    <t>Costos minimos</t>
  </si>
  <si>
    <t>Elevadores</t>
  </si>
  <si>
    <t>Pizarra(plancha)</t>
  </si>
  <si>
    <t>Tela</t>
  </si>
  <si>
    <t>Posa vasos</t>
  </si>
  <si>
    <t>Vinilo</t>
  </si>
  <si>
    <t>elastico</t>
  </si>
  <si>
    <t>costura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</si>
</sst>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10">
    <font>
      <sz val="11.0"/>
      <color theme="1"/>
      <name val="Arial"/>
    </font>
    <font>
      <b/>
      <sz val="16.0"/>
      <color theme="9"/>
      <name val="Helvetica Neue"/>
    </font>
    <font>
      <sz val="11.0"/>
      <color theme="9"/>
      <name val="Helvetica Neue"/>
    </font>
    <font>
      <sz val="11.0"/>
      <color theme="1"/>
      <name val="Calibri"/>
    </font>
    <font>
      <sz val="11.0"/>
      <color rgb="FFFF0000"/>
      <name val="Calibri"/>
    </font>
    <font>
      <color theme="1"/>
      <name val="Calibri"/>
    </font>
    <font>
      <sz val="11.0"/>
      <color rgb="FF000000"/>
      <name val="Inconsolata"/>
    </font>
    <font/>
    <font>
      <b/>
      <color theme="1"/>
      <name val="Calibri"/>
    </font>
    <font>
      <b/>
    </font>
  </fonts>
  <fills count="16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EAD1DC"/>
        <bgColor rgb="FFEAD1DC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</fills>
  <borders count="2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left"/>
    </xf>
    <xf borderId="1" fillId="2" fontId="3" numFmtId="0" xfId="0" applyAlignment="1" applyBorder="1" applyFont="1">
      <alignment horizontal="right"/>
    </xf>
    <xf borderId="1" fillId="3" fontId="3" numFmtId="0" xfId="0" applyAlignment="1" applyBorder="1" applyFill="1" applyFont="1">
      <alignment horizontal="right"/>
    </xf>
    <xf borderId="1" fillId="2" fontId="3" numFmtId="0" xfId="0" applyBorder="1" applyFont="1"/>
    <xf borderId="1" fillId="2" fontId="4" numFmtId="1" xfId="0" applyBorder="1" applyFont="1" applyNumberFormat="1"/>
    <xf borderId="1" fillId="4" fontId="3" numFmtId="1" xfId="0" applyAlignment="1" applyBorder="1" applyFill="1" applyFont="1" applyNumberFormat="1">
      <alignment readingOrder="0"/>
    </xf>
    <xf borderId="1" fillId="4" fontId="3" numFmtId="1" xfId="0" applyBorder="1" applyFont="1" applyNumberFormat="1"/>
    <xf borderId="2" fillId="4" fontId="3" numFmtId="0" xfId="0" applyBorder="1" applyFont="1"/>
    <xf borderId="1" fillId="2" fontId="3" numFmtId="2" xfId="0" applyBorder="1" applyFont="1" applyNumberFormat="1"/>
    <xf borderId="1" fillId="0" fontId="4" numFmtId="2" xfId="0" applyBorder="1" applyFont="1" applyNumberFormat="1"/>
    <xf borderId="1" fillId="3" fontId="4" numFmtId="2" xfId="0" applyBorder="1" applyFont="1" applyNumberFormat="1"/>
    <xf borderId="3" fillId="5" fontId="3" numFmtId="0" xfId="0" applyBorder="1" applyFill="1" applyFont="1"/>
    <xf borderId="4" fillId="6" fontId="3" numFmtId="0" xfId="0" applyBorder="1" applyFill="1" applyFont="1"/>
    <xf borderId="4" fillId="5" fontId="3" numFmtId="0" xfId="0" applyBorder="1" applyFont="1"/>
    <xf borderId="5" fillId="5" fontId="3" numFmtId="0" xfId="0" applyBorder="1" applyFont="1"/>
    <xf borderId="1" fillId="0" fontId="4" numFmtId="164" xfId="0" applyBorder="1" applyFont="1" applyNumberFormat="1"/>
    <xf borderId="1" fillId="3" fontId="4" numFmtId="164" xfId="0" applyBorder="1" applyFont="1" applyNumberFormat="1"/>
    <xf borderId="6" fillId="5" fontId="3" numFmtId="0" xfId="0" applyBorder="1" applyFont="1"/>
    <xf borderId="2" fillId="6" fontId="3" numFmtId="0" xfId="0" applyBorder="1" applyFont="1"/>
    <xf borderId="2" fillId="5" fontId="3" numFmtId="0" xfId="0" applyBorder="1" applyFont="1"/>
    <xf borderId="7" fillId="5" fontId="3" numFmtId="0" xfId="0" applyBorder="1" applyFont="1"/>
    <xf borderId="0" fillId="0" fontId="5" numFmtId="0" xfId="0" applyAlignment="1" applyFont="1">
      <alignment horizontal="center"/>
    </xf>
    <xf borderId="2" fillId="5" fontId="4" numFmtId="164" xfId="0" applyBorder="1" applyFont="1" applyNumberFormat="1"/>
    <xf borderId="7" fillId="6" fontId="3" numFmtId="164" xfId="0" applyBorder="1" applyFont="1" applyNumberFormat="1"/>
    <xf borderId="0" fillId="0" fontId="5" numFmtId="0" xfId="0" applyFont="1"/>
    <xf borderId="7" fillId="6" fontId="3" numFmtId="164" xfId="0" applyAlignment="1" applyBorder="1" applyFont="1" applyNumberFormat="1">
      <alignment readingOrder="0"/>
    </xf>
    <xf borderId="1" fillId="0" fontId="4" numFmtId="0" xfId="0" applyBorder="1" applyFont="1"/>
    <xf borderId="1" fillId="3" fontId="4" numFmtId="0" xfId="0" applyBorder="1" applyFont="1"/>
    <xf borderId="2" fillId="6" fontId="3" numFmtId="164" xfId="0" applyBorder="1" applyFont="1" applyNumberFormat="1"/>
    <xf borderId="1" fillId="0" fontId="4" numFmtId="9" xfId="0" applyBorder="1" applyFont="1" applyNumberFormat="1"/>
    <xf borderId="1" fillId="7" fontId="4" numFmtId="9" xfId="0" applyBorder="1" applyFill="1" applyFont="1" applyNumberFormat="1"/>
    <xf borderId="0" fillId="0" fontId="3" numFmtId="9" xfId="0" applyFont="1" applyNumberFormat="1"/>
    <xf borderId="8" fillId="5" fontId="3" numFmtId="0" xfId="0" applyBorder="1" applyFont="1"/>
    <xf borderId="9" fillId="5" fontId="4" numFmtId="164" xfId="0" applyBorder="1" applyFont="1" applyNumberFormat="1"/>
    <xf borderId="9" fillId="5" fontId="3" numFmtId="0" xfId="0" applyBorder="1" applyFont="1"/>
    <xf borderId="10" fillId="5" fontId="3" numFmtId="0" xfId="0" applyBorder="1" applyFont="1"/>
    <xf borderId="1" fillId="8" fontId="3" numFmtId="0" xfId="0" applyBorder="1" applyFill="1" applyFont="1"/>
    <xf borderId="1" fillId="0" fontId="4" numFmtId="1" xfId="0" applyBorder="1" applyFont="1" applyNumberFormat="1"/>
    <xf borderId="3" fillId="9" fontId="3" numFmtId="0" xfId="0" applyBorder="1" applyFill="1" applyFont="1"/>
    <xf borderId="4" fillId="9" fontId="4" numFmtId="165" xfId="0" applyBorder="1" applyFont="1" applyNumberFormat="1"/>
    <xf borderId="4" fillId="9" fontId="3" numFmtId="0" xfId="0" applyBorder="1" applyFont="1"/>
    <xf borderId="4" fillId="6" fontId="3" numFmtId="164" xfId="0" applyBorder="1" applyFont="1" applyNumberFormat="1"/>
    <xf borderId="5" fillId="6" fontId="3" numFmtId="0" xfId="0" applyAlignment="1" applyBorder="1" applyFont="1">
      <alignment horizontal="center"/>
    </xf>
    <xf borderId="6" fillId="9" fontId="3" numFmtId="0" xfId="0" applyBorder="1" applyFont="1"/>
    <xf borderId="2" fillId="9" fontId="4" numFmtId="165" xfId="0" applyBorder="1" applyFont="1" applyNumberFormat="1"/>
    <xf borderId="2" fillId="9" fontId="3" numFmtId="0" xfId="0" applyBorder="1" applyFont="1"/>
    <xf borderId="2" fillId="6" fontId="3" numFmtId="165" xfId="0" applyBorder="1" applyFont="1" applyNumberFormat="1"/>
    <xf borderId="7" fillId="6" fontId="3" numFmtId="0" xfId="0" applyAlignment="1" applyBorder="1" applyFont="1">
      <alignment horizontal="center"/>
    </xf>
    <xf borderId="0" fillId="0" fontId="5" numFmtId="0" xfId="0" applyAlignment="1" applyFont="1">
      <alignment readingOrder="0"/>
    </xf>
    <xf borderId="0" fillId="10" fontId="6" numFmtId="0" xfId="0" applyFill="1" applyFont="1"/>
    <xf borderId="2" fillId="6" fontId="3" numFmtId="9" xfId="0" applyBorder="1" applyFont="1" applyNumberFormat="1"/>
    <xf borderId="7" fillId="9" fontId="3" numFmtId="0" xfId="0" applyBorder="1" applyFont="1"/>
    <xf borderId="8" fillId="9" fontId="3" numFmtId="0" xfId="0" applyBorder="1" applyFont="1"/>
    <xf borderId="9" fillId="9" fontId="4" numFmtId="164" xfId="0" applyBorder="1" applyFont="1" applyNumberFormat="1"/>
    <xf borderId="9" fillId="9" fontId="3" numFmtId="0" xfId="0" applyAlignment="1" applyBorder="1" applyFont="1">
      <alignment horizontal="left"/>
    </xf>
    <xf borderId="9" fillId="9" fontId="3" numFmtId="0" xfId="0" applyBorder="1" applyFont="1"/>
    <xf borderId="10" fillId="9" fontId="3" numFmtId="0" xfId="0" applyBorder="1" applyFont="1"/>
    <xf borderId="11" fillId="11" fontId="3" numFmtId="0" xfId="0" applyBorder="1" applyFill="1" applyFont="1"/>
    <xf borderId="12" fillId="6" fontId="3" numFmtId="164" xfId="0" applyBorder="1" applyFont="1" applyNumberFormat="1"/>
    <xf borderId="13" fillId="11" fontId="3" numFmtId="0" xfId="0" applyAlignment="1" applyBorder="1" applyFont="1">
      <alignment horizontal="left"/>
    </xf>
    <xf borderId="14" fillId="0" fontId="7" numFmtId="0" xfId="0" applyBorder="1" applyFont="1"/>
    <xf borderId="15" fillId="0" fontId="7" numFmtId="0" xfId="0" applyBorder="1" applyFont="1"/>
    <xf borderId="3" fillId="12" fontId="3" numFmtId="0" xfId="0" applyBorder="1" applyFill="1" applyFont="1"/>
    <xf borderId="16" fillId="12" fontId="4" numFmtId="164" xfId="0" applyBorder="1" applyFont="1" applyNumberFormat="1"/>
    <xf borderId="17" fillId="12" fontId="3" numFmtId="0" xfId="0" applyAlignment="1" applyBorder="1" applyFont="1">
      <alignment horizontal="left"/>
    </xf>
    <xf borderId="6" fillId="12" fontId="3" numFmtId="0" xfId="0" applyBorder="1" applyFont="1"/>
    <xf borderId="2" fillId="12" fontId="4" numFmtId="164" xfId="0" applyBorder="1" applyFont="1" applyNumberFormat="1"/>
    <xf borderId="7" fillId="12" fontId="3" numFmtId="0" xfId="0" applyAlignment="1" applyBorder="1" applyFont="1">
      <alignment horizontal="left"/>
    </xf>
    <xf borderId="8" fillId="12" fontId="3" numFmtId="0" xfId="0" applyBorder="1" applyFont="1"/>
    <xf borderId="9" fillId="12" fontId="4" numFmtId="1" xfId="0" applyAlignment="1" applyBorder="1" applyFont="1" applyNumberFormat="1">
      <alignment horizontal="center"/>
    </xf>
    <xf borderId="10" fillId="12" fontId="3" numFmtId="0" xfId="0" applyBorder="1" applyFont="1"/>
    <xf borderId="11" fillId="2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8" fillId="0" fontId="3" numFmtId="0" xfId="0" applyAlignment="1" applyBorder="1" applyFont="1">
      <alignment horizontal="center" textRotation="90" vertical="center"/>
    </xf>
    <xf borderId="19" fillId="0" fontId="3" numFmtId="0" xfId="0" applyAlignment="1" applyBorder="1" applyFont="1">
      <alignment shrinkToFit="0" wrapText="1"/>
    </xf>
    <xf borderId="20" fillId="0" fontId="3" numFmtId="0" xfId="0" applyAlignment="1" applyBorder="1" applyFont="1">
      <alignment readingOrder="0"/>
    </xf>
    <xf borderId="21" fillId="0" fontId="7" numFmtId="0" xfId="0" applyBorder="1" applyFont="1"/>
    <xf borderId="0" fillId="0" fontId="3" numFmtId="0" xfId="0" applyAlignment="1" applyFont="1">
      <alignment shrinkToFit="0" wrapText="1"/>
    </xf>
    <xf borderId="22" fillId="0" fontId="3" numFmtId="0" xfId="0" applyAlignment="1" applyBorder="1" applyFont="1">
      <alignment readingOrder="0" shrinkToFit="0" wrapText="1"/>
    </xf>
    <xf borderId="23" fillId="0" fontId="7" numFmtId="0" xfId="0" applyBorder="1" applyFont="1"/>
    <xf borderId="24" fillId="0" fontId="3" numFmtId="0" xfId="0" applyAlignment="1" applyBorder="1" applyFont="1">
      <alignment shrinkToFit="0" wrapText="1"/>
    </xf>
    <xf borderId="25" fillId="0" fontId="3" numFmtId="0" xfId="0" applyAlignment="1" applyBorder="1" applyFont="1">
      <alignment readingOrder="0" shrinkToFit="0" wrapText="1"/>
    </xf>
    <xf borderId="0" fillId="0" fontId="5" numFmtId="0" xfId="0" applyAlignment="1" applyFont="1">
      <alignment shrinkToFit="0" wrapText="1"/>
    </xf>
    <xf borderId="0" fillId="13" fontId="8" numFmtId="0" xfId="0" applyFill="1" applyFont="1"/>
    <xf borderId="0" fillId="13" fontId="7" numFmtId="0" xfId="0" applyFont="1"/>
    <xf borderId="13" fillId="14" fontId="7" numFmtId="0" xfId="0" applyAlignment="1" applyBorder="1" applyFill="1" applyFont="1">
      <alignment readingOrder="0"/>
    </xf>
    <xf borderId="14" fillId="0" fontId="5" numFmtId="0" xfId="0" applyBorder="1" applyFont="1"/>
    <xf borderId="14" fillId="0" fontId="7" numFmtId="0" xfId="0" applyAlignment="1" applyBorder="1" applyFont="1">
      <alignment readingOrder="0"/>
    </xf>
    <xf borderId="15" fillId="0" fontId="5" numFmtId="0" xfId="0" applyBorder="1" applyFont="1"/>
    <xf borderId="0" fillId="10" fontId="7" numFmtId="0" xfId="0" applyFont="1"/>
    <xf borderId="13" fillId="14" fontId="5" numFmtId="0" xfId="0" applyBorder="1" applyFont="1"/>
    <xf borderId="14" fillId="0" fontId="5" numFmtId="0" xfId="0" applyBorder="1" applyFont="1"/>
    <xf borderId="14" fillId="0" fontId="5" numFmtId="0" xfId="0" applyAlignment="1" applyBorder="1" applyFont="1">
      <alignment readingOrder="0"/>
    </xf>
    <xf borderId="0" fillId="13" fontId="5" numFmtId="0" xfId="0" applyFont="1"/>
    <xf borderId="18" fillId="14" fontId="9" numFmtId="0" xfId="0" applyAlignment="1" applyBorder="1" applyFont="1">
      <alignment readingOrder="0"/>
    </xf>
    <xf borderId="19" fillId="0" fontId="5" numFmtId="0" xfId="0" applyBorder="1" applyFont="1"/>
    <xf borderId="20" fillId="0" fontId="5" numFmtId="0" xfId="0" applyBorder="1" applyFont="1"/>
    <xf borderId="21" fillId="0" fontId="5" numFmtId="0" xfId="0" applyAlignment="1" applyBorder="1" applyFont="1">
      <alignment readingOrder="0"/>
    </xf>
    <xf borderId="22" fillId="0" fontId="5" numFmtId="0" xfId="0" applyBorder="1" applyFont="1"/>
    <xf borderId="21" fillId="0" fontId="5" numFmtId="0" xfId="0" applyBorder="1" applyFont="1"/>
    <xf borderId="23" fillId="0" fontId="8" numFmtId="0" xfId="0" applyAlignment="1" applyBorder="1" applyFont="1">
      <alignment readingOrder="0"/>
    </xf>
    <xf borderId="24" fillId="0" fontId="5" numFmtId="0" xfId="0" applyBorder="1" applyFont="1"/>
    <xf borderId="24" fillId="0" fontId="5" numFmtId="0" xfId="0" applyBorder="1" applyFont="1"/>
    <xf borderId="25" fillId="0" fontId="5" numFmtId="0" xfId="0" applyBorder="1" applyFont="1"/>
    <xf borderId="0" fillId="0" fontId="8" numFmtId="0" xfId="0" applyFont="1"/>
    <xf borderId="18" fillId="14" fontId="8" numFmtId="0" xfId="0" applyBorder="1" applyFont="1"/>
    <xf borderId="19" fillId="0" fontId="5" numFmtId="0" xfId="0" applyBorder="1" applyFont="1"/>
    <xf borderId="22" fillId="0" fontId="5" numFmtId="0" xfId="0" applyBorder="1" applyFont="1"/>
    <xf borderId="23" fillId="0" fontId="8" numFmtId="0" xfId="0" applyBorder="1" applyFont="1"/>
    <xf borderId="18" fillId="14" fontId="8" numFmtId="0" xfId="0" applyAlignment="1" applyBorder="1" applyFont="1">
      <alignment readingOrder="0"/>
    </xf>
    <xf borderId="20" fillId="0" fontId="5" numFmtId="0" xfId="0" applyBorder="1" applyFont="1"/>
    <xf borderId="0" fillId="10" fontId="8" numFmtId="0" xfId="0" applyFont="1"/>
    <xf borderId="0" fillId="10" fontId="5" numFmtId="0" xfId="0" applyFont="1"/>
    <xf borderId="0" fillId="10" fontId="5" numFmtId="0" xfId="0" applyFont="1"/>
    <xf borderId="25" fillId="0" fontId="5" numFmtId="0" xfId="0" applyBorder="1" applyFont="1"/>
    <xf borderId="1" fillId="15" fontId="8" numFmtId="0" xfId="0" applyBorder="1" applyFill="1" applyFont="1"/>
    <xf borderId="1" fillId="15" fontId="5" numFmtId="0" xfId="0" applyBorder="1" applyFont="1"/>
    <xf borderId="1" fillId="0" fontId="5" numFmtId="0" xfId="0" applyBorder="1" applyFont="1"/>
    <xf borderId="1" fillId="0" fontId="5" numFmtId="2" xfId="0" applyBorder="1" applyFont="1" applyNumberFormat="1"/>
    <xf borderId="13" fillId="0" fontId="5" numFmtId="0" xfId="0" applyBorder="1" applyFont="1"/>
    <xf borderId="1" fillId="0" fontId="7" numFmtId="0" xfId="0" applyBorder="1" applyFont="1"/>
    <xf borderId="26" fillId="0" fontId="5" numFmtId="0" xfId="0" applyBorder="1" applyFont="1"/>
    <xf borderId="0" fillId="0" fontId="5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3.25"/>
    <col customWidth="1" min="3" max="3" width="65.63"/>
    <col customWidth="1" min="4" max="4" width="14.13"/>
    <col customWidth="1" min="5" max="5" width="25.13"/>
    <col customWidth="1" min="6" max="6" width="10.0"/>
    <col customWidth="1" min="7" max="7" width="21.88"/>
    <col customWidth="1" min="8" max="8" width="10.25"/>
    <col customWidth="1" min="9" max="9" width="15.0"/>
    <col customWidth="1" min="10" max="10" width="15.13"/>
    <col customWidth="1" min="11" max="11" width="16.38"/>
    <col customWidth="1" min="12" max="12" width="26.13"/>
    <col customWidth="1" min="13" max="13" width="19.75"/>
    <col customWidth="1" min="14" max="26" width="10.0"/>
  </cols>
  <sheetData>
    <row r="1">
      <c r="C1" s="1" t="s">
        <v>0</v>
      </c>
    </row>
    <row r="2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>
      <c r="C3" s="2" t="s">
        <v>7</v>
      </c>
      <c r="G3" s="6" t="s">
        <v>8</v>
      </c>
      <c r="H3" s="7">
        <f>+B34</f>
        <v>45.48387097</v>
      </c>
      <c r="I3" s="8">
        <v>80.0</v>
      </c>
      <c r="J3" s="8">
        <v>600.0</v>
      </c>
      <c r="K3" s="9">
        <v>325.0</v>
      </c>
      <c r="L3" s="10" t="s">
        <v>9</v>
      </c>
    </row>
    <row r="4">
      <c r="G4" s="11" t="s">
        <v>10</v>
      </c>
      <c r="H4" s="12">
        <f t="shared" ref="H4:K4" si="1">+H3/$B$7</f>
        <v>2.842741935</v>
      </c>
      <c r="I4" s="12">
        <f t="shared" si="1"/>
        <v>5</v>
      </c>
      <c r="J4" s="12">
        <f t="shared" si="1"/>
        <v>37.5</v>
      </c>
      <c r="K4" s="13">
        <f t="shared" si="1"/>
        <v>20.3125</v>
      </c>
    </row>
    <row r="5">
      <c r="G5" s="11" t="s">
        <v>11</v>
      </c>
      <c r="H5" s="12">
        <f t="shared" ref="H5:K5" si="2">+H4/$B$6</f>
        <v>0.07289081886</v>
      </c>
      <c r="I5" s="12">
        <f t="shared" si="2"/>
        <v>0.1282051282</v>
      </c>
      <c r="J5" s="12">
        <f t="shared" si="2"/>
        <v>0.9615384615</v>
      </c>
      <c r="K5" s="13">
        <f t="shared" si="2"/>
        <v>0.5208333333</v>
      </c>
    </row>
    <row r="6">
      <c r="A6" s="14" t="s">
        <v>12</v>
      </c>
      <c r="B6" s="15">
        <v>39.0</v>
      </c>
      <c r="C6" s="16" t="s">
        <v>13</v>
      </c>
      <c r="D6" s="17"/>
      <c r="G6" s="6" t="s">
        <v>14</v>
      </c>
      <c r="H6" s="18">
        <f t="shared" ref="H6:K6" si="3">+$B$30*H3</f>
        <v>54580.64516</v>
      </c>
      <c r="I6" s="18">
        <f t="shared" si="3"/>
        <v>96000</v>
      </c>
      <c r="J6" s="18">
        <f t="shared" si="3"/>
        <v>720000</v>
      </c>
      <c r="K6" s="19">
        <f t="shared" si="3"/>
        <v>390000</v>
      </c>
    </row>
    <row r="7">
      <c r="A7" s="20"/>
      <c r="B7" s="21">
        <v>16.0</v>
      </c>
      <c r="C7" s="22" t="s">
        <v>15</v>
      </c>
      <c r="D7" s="23"/>
      <c r="E7" s="24"/>
      <c r="G7" s="6" t="s">
        <v>12</v>
      </c>
      <c r="H7" s="18">
        <f t="shared" ref="H7:K7" si="4">+$B$16</f>
        <v>21150</v>
      </c>
      <c r="I7" s="18">
        <f t="shared" si="4"/>
        <v>21150</v>
      </c>
      <c r="J7" s="18">
        <f t="shared" si="4"/>
        <v>21150</v>
      </c>
      <c r="K7" s="19">
        <f t="shared" si="4"/>
        <v>21150</v>
      </c>
    </row>
    <row r="8">
      <c r="A8" s="20"/>
      <c r="B8" s="25">
        <f>1*D8*B7</f>
        <v>800</v>
      </c>
      <c r="C8" s="22" t="s">
        <v>16</v>
      </c>
      <c r="D8" s="26">
        <v>50.0</v>
      </c>
      <c r="E8" s="27"/>
      <c r="G8" s="6" t="s">
        <v>17</v>
      </c>
      <c r="H8" s="18">
        <f t="shared" ref="H8:K8" si="5">+$B$28*H3</f>
        <v>33430.64516</v>
      </c>
      <c r="I8" s="18">
        <f t="shared" si="5"/>
        <v>58800</v>
      </c>
      <c r="J8" s="18">
        <f t="shared" si="5"/>
        <v>441000</v>
      </c>
      <c r="K8" s="19">
        <f t="shared" si="5"/>
        <v>238875</v>
      </c>
    </row>
    <row r="9">
      <c r="A9" s="20"/>
      <c r="B9" s="25">
        <f>5*D9*B7</f>
        <v>2800</v>
      </c>
      <c r="C9" s="22" t="s">
        <v>18</v>
      </c>
      <c r="D9" s="26">
        <v>35.0</v>
      </c>
      <c r="E9" s="27"/>
      <c r="G9" s="6" t="s">
        <v>19</v>
      </c>
      <c r="H9" s="18">
        <f t="shared" ref="H9:K9" si="6">+H8+H7</f>
        <v>54580.64516</v>
      </c>
      <c r="I9" s="18">
        <f t="shared" si="6"/>
        <v>79950</v>
      </c>
      <c r="J9" s="18">
        <f t="shared" si="6"/>
        <v>462150</v>
      </c>
      <c r="K9" s="19">
        <f t="shared" si="6"/>
        <v>260025</v>
      </c>
    </row>
    <row r="10">
      <c r="A10" s="20"/>
      <c r="B10" s="25">
        <f>(+B6-6)*D10*B7</f>
        <v>13200</v>
      </c>
      <c r="C10" s="22" t="s">
        <v>20</v>
      </c>
      <c r="D10" s="28">
        <v>25.0</v>
      </c>
      <c r="E10" s="27"/>
      <c r="G10" s="6" t="s">
        <v>21</v>
      </c>
      <c r="H10" s="18">
        <f t="shared" ref="H10:K10" si="7">+H6-H9</f>
        <v>0</v>
      </c>
      <c r="I10" s="18">
        <f t="shared" si="7"/>
        <v>16050</v>
      </c>
      <c r="J10" s="18">
        <f t="shared" si="7"/>
        <v>257850</v>
      </c>
      <c r="K10" s="19">
        <f t="shared" si="7"/>
        <v>129975</v>
      </c>
    </row>
    <row r="11">
      <c r="A11" s="20"/>
      <c r="B11" s="25">
        <f>+SUM(B8:B10)</f>
        <v>16800</v>
      </c>
      <c r="C11" s="22" t="s">
        <v>22</v>
      </c>
      <c r="D11" s="23"/>
      <c r="G11" s="6" t="s">
        <v>23</v>
      </c>
      <c r="H11" s="29">
        <f t="shared" ref="H11:K11" si="8">+IF(H10&gt;0,H10*0.05,0)</f>
        <v>0</v>
      </c>
      <c r="I11" s="29">
        <f t="shared" si="8"/>
        <v>802.5</v>
      </c>
      <c r="J11" s="29">
        <f t="shared" si="8"/>
        <v>12892.5</v>
      </c>
      <c r="K11" s="30">
        <f t="shared" si="8"/>
        <v>6498.75</v>
      </c>
    </row>
    <row r="12">
      <c r="A12" s="20"/>
      <c r="B12" s="31">
        <v>1500.0</v>
      </c>
      <c r="C12" s="22" t="s">
        <v>24</v>
      </c>
      <c r="D12" s="23"/>
      <c r="G12" s="6" t="s">
        <v>25</v>
      </c>
      <c r="H12" s="18">
        <f t="shared" ref="H12:K12" si="9">+H10-H11</f>
        <v>0</v>
      </c>
      <c r="I12" s="18">
        <f t="shared" si="9"/>
        <v>15247.5</v>
      </c>
      <c r="J12" s="18">
        <f t="shared" si="9"/>
        <v>244957.5</v>
      </c>
      <c r="K12" s="19">
        <f t="shared" si="9"/>
        <v>123476.25</v>
      </c>
    </row>
    <row r="13">
      <c r="A13" s="20"/>
      <c r="B13" s="31">
        <v>0.0</v>
      </c>
      <c r="C13" s="22" t="s">
        <v>26</v>
      </c>
      <c r="D13" s="23"/>
      <c r="G13" s="6" t="s">
        <v>27</v>
      </c>
      <c r="H13" s="18">
        <f t="shared" ref="H13:K13" si="10">+H12/($H$18+$H$19)+$H$24</f>
        <v>395.2067825</v>
      </c>
      <c r="I13" s="18">
        <f t="shared" si="10"/>
        <v>590.6875517</v>
      </c>
      <c r="J13" s="18">
        <f t="shared" si="10"/>
        <v>3535.687552</v>
      </c>
      <c r="K13" s="19">
        <f t="shared" si="10"/>
        <v>1978.235629</v>
      </c>
    </row>
    <row r="14">
      <c r="A14" s="20"/>
      <c r="B14" s="31">
        <f>SUM('Costos fijos y Variables'!D3,'Costos fijos y Variables'!D5)</f>
        <v>1350</v>
      </c>
      <c r="C14" s="22" t="s">
        <v>28</v>
      </c>
      <c r="D14" s="23"/>
      <c r="G14" s="6" t="s">
        <v>29</v>
      </c>
      <c r="H14" s="32">
        <f t="shared" ref="H14:K14" si="11">(H13/$H$24)-1</f>
        <v>0</v>
      </c>
      <c r="I14" s="32">
        <f t="shared" si="11"/>
        <v>0.4946290851</v>
      </c>
      <c r="J14" s="32">
        <f t="shared" si="11"/>
        <v>7.946424274</v>
      </c>
      <c r="K14" s="33">
        <f t="shared" si="11"/>
        <v>4.005571049</v>
      </c>
      <c r="L14" s="34"/>
    </row>
    <row r="15">
      <c r="A15" s="20"/>
      <c r="B15" s="31">
        <v>1500.0</v>
      </c>
      <c r="C15" s="22" t="s">
        <v>30</v>
      </c>
      <c r="D15" s="23"/>
    </row>
    <row r="16">
      <c r="A16" s="35"/>
      <c r="B16" s="36">
        <f>+SUM(B11:B15)</f>
        <v>21150</v>
      </c>
      <c r="C16" s="37" t="s">
        <v>31</v>
      </c>
      <c r="D16" s="38"/>
      <c r="G16" s="27" t="s">
        <v>32</v>
      </c>
      <c r="J16" s="34"/>
      <c r="K16" s="34"/>
      <c r="L16" s="34"/>
      <c r="M16" s="34"/>
    </row>
    <row r="17">
      <c r="G17" s="39" t="s">
        <v>33</v>
      </c>
      <c r="H17" s="40">
        <f>+H3</f>
        <v>45.48387097</v>
      </c>
    </row>
    <row r="18">
      <c r="D18" s="27" t="s">
        <v>34</v>
      </c>
      <c r="E18" s="27" t="s">
        <v>35</v>
      </c>
      <c r="G18" s="39" t="s">
        <v>36</v>
      </c>
      <c r="H18" s="29">
        <f>+$B$6</f>
        <v>39</v>
      </c>
    </row>
    <row r="19">
      <c r="A19" s="41" t="s">
        <v>37</v>
      </c>
      <c r="B19" s="42">
        <f t="shared" ref="B19:B22" si="12">IF(D19&gt;0.001,D19*E19,0)</f>
        <v>333</v>
      </c>
      <c r="C19" s="43" t="s">
        <v>38</v>
      </c>
      <c r="D19" s="44">
        <f>'Costos fijos y Variables'!B17</f>
        <v>333</v>
      </c>
      <c r="E19" s="45">
        <v>1.0</v>
      </c>
      <c r="G19" s="39" t="s">
        <v>39</v>
      </c>
      <c r="H19" s="29">
        <f>+H18</f>
        <v>39</v>
      </c>
    </row>
    <row r="20">
      <c r="A20" s="46"/>
      <c r="B20" s="47">
        <f t="shared" si="12"/>
        <v>27</v>
      </c>
      <c r="C20" s="48" t="s">
        <v>40</v>
      </c>
      <c r="D20" s="49">
        <f>'Costos fijos y Variables'!B21</f>
        <v>27</v>
      </c>
      <c r="E20" s="50">
        <v>1.0</v>
      </c>
      <c r="G20" s="39" t="s">
        <v>41</v>
      </c>
      <c r="H20" s="18">
        <f>+H8</f>
        <v>33430.64516</v>
      </c>
      <c r="L20" s="27" t="s">
        <v>42</v>
      </c>
    </row>
    <row r="21" ht="15.75" customHeight="1">
      <c r="A21" s="46"/>
      <c r="B21" s="47">
        <f t="shared" si="12"/>
        <v>9.6</v>
      </c>
      <c r="C21" s="48" t="s">
        <v>43</v>
      </c>
      <c r="D21" s="49">
        <f>'Costos fijos y Variables'!B26</f>
        <v>9.6</v>
      </c>
      <c r="E21" s="50">
        <v>1.0</v>
      </c>
      <c r="G21" s="39" t="s">
        <v>12</v>
      </c>
      <c r="H21" s="18">
        <f>+$B$16</f>
        <v>21150</v>
      </c>
      <c r="J21" s="51" t="s">
        <v>44</v>
      </c>
    </row>
    <row r="22" ht="15.75" customHeight="1">
      <c r="A22" s="46"/>
      <c r="B22" s="47">
        <f t="shared" si="12"/>
        <v>225.4</v>
      </c>
      <c r="C22" s="48" t="s">
        <v>45</v>
      </c>
      <c r="D22" s="31">
        <f>'Costos fijos y Variables'!B32</f>
        <v>225.4</v>
      </c>
      <c r="E22" s="50">
        <v>1.0</v>
      </c>
      <c r="G22" s="39" t="s">
        <v>46</v>
      </c>
      <c r="H22" s="18">
        <f>'Costos fijos y Variables'!B47</f>
        <v>30826.12903</v>
      </c>
      <c r="I22" s="27"/>
      <c r="J22" s="27"/>
    </row>
    <row r="23" ht="15.75" customHeight="1">
      <c r="A23" s="46"/>
      <c r="B23" s="47">
        <v>20.0</v>
      </c>
      <c r="C23" s="48" t="s">
        <v>47</v>
      </c>
      <c r="D23" s="31">
        <v>20.0</v>
      </c>
      <c r="E23" s="50">
        <v>1.0</v>
      </c>
      <c r="G23" s="39"/>
      <c r="H23" s="18"/>
    </row>
    <row r="24" ht="15.75" customHeight="1">
      <c r="A24" s="46"/>
      <c r="B24" s="47">
        <f>IF(D24&gt;0.001,D24*E24,0)</f>
        <v>0</v>
      </c>
      <c r="C24" s="48" t="s">
        <v>48</v>
      </c>
      <c r="D24" s="31">
        <v>75.0</v>
      </c>
      <c r="E24" s="50">
        <v>0.0</v>
      </c>
      <c r="G24" s="39" t="s">
        <v>49</v>
      </c>
      <c r="H24" s="18">
        <f>H22/(H19+H18)</f>
        <v>395.2067825</v>
      </c>
      <c r="I24" s="52"/>
    </row>
    <row r="25" ht="15.75" customHeight="1">
      <c r="A25" s="46"/>
      <c r="B25" s="53">
        <v>0.1</v>
      </c>
      <c r="C25" s="48" t="s">
        <v>50</v>
      </c>
      <c r="D25" s="48"/>
      <c r="E25" s="54"/>
    </row>
    <row r="26" ht="15.75" customHeight="1">
      <c r="A26" s="46"/>
      <c r="B26" s="53">
        <v>0.0</v>
      </c>
      <c r="C26" s="48" t="s">
        <v>51</v>
      </c>
      <c r="D26" s="48"/>
      <c r="E26" s="54"/>
      <c r="G26" s="27" t="s">
        <v>52</v>
      </c>
    </row>
    <row r="27" ht="15.75" customHeight="1">
      <c r="A27" s="46"/>
      <c r="B27" s="31">
        <v>0.0</v>
      </c>
      <c r="C27" s="48" t="s">
        <v>53</v>
      </c>
      <c r="D27" s="48"/>
      <c r="E27" s="54"/>
      <c r="G27" s="27" t="s">
        <v>54</v>
      </c>
    </row>
    <row r="28" ht="15.75" customHeight="1">
      <c r="A28" s="55"/>
      <c r="B28" s="56">
        <f>+B19+(B30*B25)+(B26*B30)+B27+B20+B21+B22+B23+B24</f>
        <v>735</v>
      </c>
      <c r="C28" s="57" t="s">
        <v>37</v>
      </c>
      <c r="D28" s="58"/>
      <c r="E28" s="59"/>
      <c r="G28" s="27" t="s">
        <v>55</v>
      </c>
    </row>
    <row r="29" ht="15.75" customHeight="1">
      <c r="G29" s="27" t="s">
        <v>56</v>
      </c>
    </row>
    <row r="30" ht="15.75" customHeight="1">
      <c r="A30" s="60" t="s">
        <v>57</v>
      </c>
      <c r="B30" s="61">
        <v>1200.0</v>
      </c>
      <c r="C30" s="62" t="s">
        <v>58</v>
      </c>
      <c r="D30" s="63"/>
      <c r="E30" s="64"/>
      <c r="G30" s="27" t="s">
        <v>59</v>
      </c>
    </row>
    <row r="31" ht="15.75" customHeight="1"/>
    <row r="32" ht="15.75" customHeight="1">
      <c r="A32" s="65" t="s">
        <v>60</v>
      </c>
      <c r="B32" s="66">
        <f>+B16</f>
        <v>21150</v>
      </c>
      <c r="C32" s="67" t="s">
        <v>12</v>
      </c>
    </row>
    <row r="33" ht="15.75" customHeight="1">
      <c r="A33" s="68" t="s">
        <v>61</v>
      </c>
      <c r="B33" s="69">
        <f>+B30-B28</f>
        <v>465</v>
      </c>
      <c r="C33" s="70" t="s">
        <v>62</v>
      </c>
    </row>
    <row r="34" ht="15.75" customHeight="1">
      <c r="A34" s="71"/>
      <c r="B34" s="72">
        <f>+B32/B33</f>
        <v>45.48387097</v>
      </c>
      <c r="C34" s="73" t="s">
        <v>63</v>
      </c>
    </row>
    <row r="35" ht="15.75" customHeight="1"/>
    <row r="36" ht="15.75" customHeight="1">
      <c r="A36" s="27" t="s">
        <v>64</v>
      </c>
    </row>
    <row r="37" ht="15.75" customHeight="1">
      <c r="A37" s="27" t="s">
        <v>65</v>
      </c>
    </row>
    <row r="38" ht="15.75" customHeight="1">
      <c r="A38" s="27" t="s">
        <v>66</v>
      </c>
    </row>
    <row r="39" ht="15.75" customHeight="1"/>
    <row r="40" ht="15.75" customHeight="1">
      <c r="A40" s="27" t="s">
        <v>67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C30:E30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5.75"/>
    <col customWidth="1" min="3" max="3" width="107.75"/>
    <col customWidth="1" min="4" max="26" width="10.0"/>
  </cols>
  <sheetData>
    <row r="1">
      <c r="A1" s="74"/>
      <c r="B1" s="75" t="s">
        <v>68</v>
      </c>
      <c r="C1" s="76" t="s">
        <v>69</v>
      </c>
    </row>
    <row r="2">
      <c r="A2" s="77" t="s">
        <v>70</v>
      </c>
      <c r="B2" s="78" t="s">
        <v>71</v>
      </c>
      <c r="C2" s="79" t="s">
        <v>72</v>
      </c>
    </row>
    <row r="3">
      <c r="A3" s="80"/>
      <c r="B3" s="81" t="s">
        <v>73</v>
      </c>
      <c r="C3" s="82" t="s">
        <v>74</v>
      </c>
    </row>
    <row r="4">
      <c r="A4" s="83"/>
      <c r="B4" s="84" t="s">
        <v>75</v>
      </c>
      <c r="C4" s="85" t="s">
        <v>76</v>
      </c>
    </row>
    <row r="5">
      <c r="A5" s="77" t="s">
        <v>32</v>
      </c>
      <c r="B5" s="78" t="s">
        <v>77</v>
      </c>
      <c r="C5" s="79" t="s">
        <v>78</v>
      </c>
    </row>
    <row r="6">
      <c r="A6" s="80"/>
      <c r="B6" s="81" t="s">
        <v>79</v>
      </c>
      <c r="C6" s="82" t="s">
        <v>80</v>
      </c>
    </row>
    <row r="7">
      <c r="A7" s="83"/>
      <c r="B7" s="84" t="s">
        <v>81</v>
      </c>
      <c r="C7" s="85" t="s">
        <v>82</v>
      </c>
    </row>
    <row r="8">
      <c r="C8" s="8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 outlineLevelRow="1"/>
  <cols>
    <col customWidth="1" min="1" max="1" width="14.88"/>
    <col customWidth="1" min="5" max="5" width="14.13"/>
    <col customWidth="1" min="7" max="7" width="22.88"/>
    <col customWidth="1" min="9" max="9" width="14.75"/>
    <col customWidth="1" min="13" max="13" width="15.13"/>
  </cols>
  <sheetData>
    <row r="1">
      <c r="A1" s="87" t="s">
        <v>12</v>
      </c>
      <c r="B1" s="88"/>
      <c r="C1" s="88"/>
      <c r="D1" s="88"/>
      <c r="E1" s="88"/>
    </row>
    <row r="2">
      <c r="F2" s="27"/>
    </row>
    <row r="3">
      <c r="A3" s="89" t="s">
        <v>83</v>
      </c>
      <c r="B3" s="90"/>
      <c r="C3" s="90"/>
      <c r="D3" s="91">
        <v>210.0</v>
      </c>
      <c r="E3" s="92"/>
      <c r="F3" s="27"/>
      <c r="G3" s="27"/>
      <c r="H3" s="27"/>
      <c r="I3" s="27"/>
    </row>
    <row r="4">
      <c r="A4" s="93"/>
      <c r="F4" s="27"/>
      <c r="G4" s="27"/>
      <c r="H4" s="27"/>
      <c r="I4" s="27"/>
    </row>
    <row r="5">
      <c r="A5" s="89" t="s">
        <v>84</v>
      </c>
      <c r="B5" s="90"/>
      <c r="C5" s="90"/>
      <c r="D5" s="91">
        <v>1140.0</v>
      </c>
      <c r="E5" s="92"/>
      <c r="F5" s="27"/>
      <c r="G5" s="27"/>
      <c r="H5" s="27"/>
      <c r="I5" s="27"/>
    </row>
    <row r="6">
      <c r="A6" s="27"/>
      <c r="D6" s="27"/>
    </row>
    <row r="7">
      <c r="A7" s="94" t="s">
        <v>85</v>
      </c>
      <c r="B7" s="90"/>
      <c r="C7" s="90"/>
      <c r="D7" s="95">
        <v>1500.0</v>
      </c>
      <c r="E7" s="92"/>
    </row>
    <row r="8">
      <c r="A8" s="27"/>
      <c r="D8" s="27"/>
    </row>
    <row r="9">
      <c r="A9" s="94" t="s">
        <v>86</v>
      </c>
      <c r="B9" s="90"/>
      <c r="C9" s="90"/>
      <c r="D9" s="96">
        <v>0.0</v>
      </c>
      <c r="E9" s="92"/>
    </row>
    <row r="11">
      <c r="A11" s="87" t="s">
        <v>87</v>
      </c>
      <c r="B11" s="97"/>
      <c r="C11" s="97"/>
      <c r="D11" s="97"/>
      <c r="E11" s="97"/>
    </row>
    <row r="13">
      <c r="A13" s="98" t="s">
        <v>88</v>
      </c>
      <c r="B13" s="99"/>
      <c r="C13" s="99"/>
      <c r="D13" s="99"/>
      <c r="E13" s="100"/>
      <c r="F13" s="27"/>
    </row>
    <row r="14">
      <c r="A14" s="101" t="s">
        <v>89</v>
      </c>
      <c r="B14" s="51">
        <v>270.0</v>
      </c>
      <c r="C14" s="27"/>
      <c r="D14" s="27"/>
      <c r="E14" s="102"/>
    </row>
    <row r="15">
      <c r="A15" s="101" t="s">
        <v>90</v>
      </c>
      <c r="B15" s="51">
        <v>50.0</v>
      </c>
      <c r="C15" s="51">
        <v>1.0</v>
      </c>
      <c r="D15" s="27"/>
      <c r="E15" s="102"/>
    </row>
    <row r="16">
      <c r="A16" s="103" t="s">
        <v>91</v>
      </c>
      <c r="B16" s="51">
        <v>13.0</v>
      </c>
      <c r="C16" s="51" t="s">
        <v>92</v>
      </c>
      <c r="D16" s="27"/>
      <c r="E16" s="102"/>
    </row>
    <row r="17">
      <c r="A17" s="104" t="s">
        <v>93</v>
      </c>
      <c r="B17" s="105">
        <f>SUM(B14:B16)</f>
        <v>333</v>
      </c>
      <c r="C17" s="105"/>
      <c r="D17" s="106"/>
      <c r="E17" s="107"/>
    </row>
    <row r="18">
      <c r="A18" s="108"/>
    </row>
    <row r="19">
      <c r="A19" s="109" t="s">
        <v>94</v>
      </c>
      <c r="B19" s="110"/>
      <c r="C19" s="110"/>
      <c r="D19" s="110"/>
      <c r="E19" s="100"/>
    </row>
    <row r="20">
      <c r="A20" s="103" t="s">
        <v>95</v>
      </c>
      <c r="B20" s="27">
        <v>27.0</v>
      </c>
      <c r="C20" s="27" t="s">
        <v>96</v>
      </c>
      <c r="D20" s="27"/>
      <c r="E20" s="111"/>
    </row>
    <row r="21">
      <c r="A21" s="104" t="s">
        <v>97</v>
      </c>
      <c r="B21" s="105">
        <f>B20</f>
        <v>27</v>
      </c>
      <c r="C21" s="106"/>
      <c r="D21" s="105"/>
      <c r="E21" s="107"/>
    </row>
    <row r="23">
      <c r="A23" s="109" t="s">
        <v>98</v>
      </c>
      <c r="B23" s="110"/>
      <c r="C23" s="110"/>
      <c r="D23" s="110"/>
      <c r="E23" s="100"/>
      <c r="G23" s="27"/>
      <c r="H23" s="27"/>
    </row>
    <row r="24">
      <c r="A24" s="103" t="s">
        <v>99</v>
      </c>
      <c r="B24" s="27">
        <v>5.5</v>
      </c>
      <c r="D24" s="27"/>
      <c r="E24" s="111"/>
      <c r="G24" s="27"/>
      <c r="H24" s="27"/>
    </row>
    <row r="25">
      <c r="A25" s="103" t="s">
        <v>100</v>
      </c>
      <c r="B25" s="27">
        <v>4.1</v>
      </c>
      <c r="D25" s="27"/>
      <c r="E25" s="102"/>
      <c r="F25" s="27"/>
    </row>
    <row r="26">
      <c r="A26" s="112" t="s">
        <v>97</v>
      </c>
      <c r="B26" s="105">
        <f>SUM(B23:B25)</f>
        <v>9.6</v>
      </c>
      <c r="C26" s="105"/>
      <c r="D26" s="105"/>
      <c r="E26" s="107"/>
    </row>
    <row r="28">
      <c r="A28" s="113" t="s">
        <v>101</v>
      </c>
      <c r="B28" s="110"/>
      <c r="C28" s="110"/>
      <c r="D28" s="110"/>
      <c r="E28" s="114"/>
      <c r="G28" s="115"/>
      <c r="H28" s="116"/>
      <c r="I28" s="116"/>
      <c r="J28" s="116"/>
      <c r="K28" s="116"/>
    </row>
    <row r="29">
      <c r="A29" s="103" t="s">
        <v>102</v>
      </c>
      <c r="B29" s="27">
        <v>160.0</v>
      </c>
      <c r="C29" s="27" t="s">
        <v>103</v>
      </c>
      <c r="E29" s="102" t="s">
        <v>104</v>
      </c>
      <c r="G29" s="116"/>
      <c r="H29" s="116"/>
      <c r="I29" s="116"/>
      <c r="J29" s="117"/>
      <c r="K29" s="116"/>
    </row>
    <row r="30">
      <c r="A30" s="103" t="s">
        <v>105</v>
      </c>
      <c r="B30" s="27">
        <v>60.0</v>
      </c>
      <c r="E30" s="102"/>
      <c r="G30" s="116"/>
      <c r="H30" s="116"/>
      <c r="I30" s="117"/>
      <c r="J30" s="117"/>
      <c r="K30" s="116"/>
    </row>
    <row r="31">
      <c r="A31" s="103" t="s">
        <v>106</v>
      </c>
      <c r="B31" s="27">
        <v>5.4</v>
      </c>
      <c r="C31" s="27">
        <v>1080.0</v>
      </c>
      <c r="D31" s="27" t="s">
        <v>107</v>
      </c>
      <c r="E31" s="102" t="s">
        <v>108</v>
      </c>
      <c r="G31" s="116"/>
      <c r="H31" s="116"/>
      <c r="I31" s="117"/>
      <c r="J31" s="117"/>
      <c r="K31" s="116"/>
    </row>
    <row r="32">
      <c r="A32" s="112" t="s">
        <v>97</v>
      </c>
      <c r="B32" s="105">
        <f>SUM(B29:B31)</f>
        <v>225.4</v>
      </c>
      <c r="C32" s="105"/>
      <c r="D32" s="105"/>
      <c r="E32" s="118"/>
      <c r="G32" s="116"/>
      <c r="H32" s="116"/>
      <c r="I32" s="116"/>
      <c r="J32" s="116"/>
      <c r="K32" s="116"/>
    </row>
    <row r="33">
      <c r="G33" s="117"/>
      <c r="H33" s="117"/>
      <c r="I33" s="117"/>
      <c r="J33" s="117"/>
      <c r="K33" s="117"/>
    </row>
    <row r="34">
      <c r="D34" s="27"/>
      <c r="G34" s="115"/>
      <c r="H34" s="116"/>
      <c r="I34" s="116"/>
      <c r="J34" s="116"/>
      <c r="K34" s="116"/>
    </row>
    <row r="35">
      <c r="A35" s="119" t="s">
        <v>109</v>
      </c>
      <c r="B35" s="120"/>
      <c r="D35" s="27"/>
      <c r="E35" s="27"/>
      <c r="G35" s="116"/>
      <c r="H35" s="116"/>
      <c r="I35" s="117"/>
      <c r="J35" s="117"/>
      <c r="K35" s="116"/>
    </row>
    <row r="36">
      <c r="A36" s="121" t="s">
        <v>110</v>
      </c>
      <c r="B36" s="122">
        <f>B17*'Cálculo'!H3</f>
        <v>15146.12903</v>
      </c>
      <c r="G36" s="116"/>
      <c r="H36" s="116"/>
      <c r="I36" s="117"/>
      <c r="J36" s="117"/>
      <c r="K36" s="116"/>
    </row>
    <row r="37">
      <c r="A37" s="121" t="s">
        <v>91</v>
      </c>
      <c r="B37" s="121">
        <v>1300.0</v>
      </c>
      <c r="G37" s="116"/>
      <c r="H37" s="116"/>
      <c r="I37" s="116"/>
      <c r="J37" s="116"/>
      <c r="K37" s="116"/>
    </row>
    <row r="38">
      <c r="A38" s="121" t="s">
        <v>111</v>
      </c>
      <c r="B38" s="121">
        <v>2700.0</v>
      </c>
      <c r="G38" s="116"/>
      <c r="H38" s="116"/>
      <c r="I38" s="116"/>
      <c r="J38" s="116"/>
      <c r="K38" s="116"/>
    </row>
    <row r="39">
      <c r="A39" s="121" t="s">
        <v>112</v>
      </c>
      <c r="B39" s="121">
        <v>6000.0</v>
      </c>
      <c r="G39" s="116"/>
      <c r="H39" s="116"/>
      <c r="I39" s="116"/>
      <c r="J39" s="116"/>
      <c r="K39" s="116"/>
    </row>
    <row r="40">
      <c r="A40" s="121" t="s">
        <v>113</v>
      </c>
      <c r="B40" s="123">
        <f>5.5*100</f>
        <v>550</v>
      </c>
      <c r="C40" s="103"/>
    </row>
    <row r="41">
      <c r="A41" s="121" t="s">
        <v>114</v>
      </c>
      <c r="B41" s="121">
        <v>600.0</v>
      </c>
    </row>
    <row r="42">
      <c r="A42" s="121" t="s">
        <v>115</v>
      </c>
      <c r="B42" s="121">
        <v>1080.0</v>
      </c>
    </row>
    <row r="43">
      <c r="A43" s="124" t="s">
        <v>116</v>
      </c>
      <c r="B43" s="124">
        <v>600.0</v>
      </c>
    </row>
    <row r="44">
      <c r="A44" s="125" t="s">
        <v>12</v>
      </c>
      <c r="B44" s="125">
        <f>SUM(D3,D5,D7,D9)</f>
        <v>2850</v>
      </c>
    </row>
    <row r="45" collapsed="1"/>
    <row r="46" hidden="1" outlineLevel="1">
      <c r="B46" s="126">
        <f>SUM(B36:B45)</f>
        <v>30826.12903</v>
      </c>
    </row>
    <row r="47">
      <c r="A47" s="121" t="s">
        <v>97</v>
      </c>
      <c r="B47" s="122">
        <f>SUM(B36:B44)</f>
        <v>30826.12903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2021-01-12T19:33:14Z</dcterms:created>
  <dc:creator>PC</dc:creator>
</cp:coreProperties>
</file>